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1"/>
  </bookViews>
  <sheets>
    <sheet name="BS" sheetId="1" r:id="rId1"/>
    <sheet name="P&amp;L" sheetId="2" r:id="rId2"/>
    <sheet name="Change in equity" sheetId="3" r:id="rId3"/>
    <sheet name="CF" sheetId="4" r:id="rId4"/>
  </sheets>
  <definedNames>
    <definedName name="_xlnm.Print_Area" localSheetId="0">'BS'!$A$1:$D$65</definedName>
    <definedName name="_xlnm.Print_Area" localSheetId="3">'CF'!$A$1:$E$57</definedName>
    <definedName name="_xlnm.Print_Area" localSheetId="2">'Change in equity'!$A$1:$E$36</definedName>
    <definedName name="_xlnm.Print_Area" localSheetId="1">'P&amp;L'!$A$1:$G$48</definedName>
  </definedNames>
  <calcPr fullCalcOnLoad="1"/>
</workbook>
</file>

<file path=xl/sharedStrings.xml><?xml version="1.0" encoding="utf-8"?>
<sst xmlns="http://schemas.openxmlformats.org/spreadsheetml/2006/main" count="159" uniqueCount="125">
  <si>
    <t>Revenue</t>
  </si>
  <si>
    <t>Operating Expenses</t>
  </si>
  <si>
    <t>Other Operating Income</t>
  </si>
  <si>
    <t>Finance costs</t>
  </si>
  <si>
    <t>Taxation</t>
  </si>
  <si>
    <t>Minority Interest</t>
  </si>
  <si>
    <t>RM'000</t>
  </si>
  <si>
    <t>Property, Plant &amp; Equipment</t>
  </si>
  <si>
    <t>Current Assets</t>
  </si>
  <si>
    <t>Inventories</t>
  </si>
  <si>
    <t>Current Liabilities</t>
  </si>
  <si>
    <t>Share capital</t>
  </si>
  <si>
    <t>Long Term Liabilities</t>
  </si>
  <si>
    <t>Borrowings</t>
  </si>
  <si>
    <t>Operating profit before changes in working capital</t>
  </si>
  <si>
    <t>Net cash flows from operating activities</t>
  </si>
  <si>
    <t>Investing Activities</t>
  </si>
  <si>
    <t>Financing Activities</t>
  </si>
  <si>
    <t>Net Change in Cash &amp; Cash Equivalents</t>
  </si>
  <si>
    <t>Total</t>
  </si>
  <si>
    <t>Deferred taxation</t>
  </si>
  <si>
    <t>Profit/(Loss) before tax</t>
  </si>
  <si>
    <t>Net cash flows from investing activities</t>
  </si>
  <si>
    <t>Net cash flows from financing activities</t>
  </si>
  <si>
    <t>Provision for taxation</t>
  </si>
  <si>
    <t>Financed by :</t>
  </si>
  <si>
    <t>Shareholders' fund</t>
  </si>
  <si>
    <t>Share</t>
  </si>
  <si>
    <t>Net change in current assets</t>
  </si>
  <si>
    <t>Net change in current liabilities</t>
  </si>
  <si>
    <t>CONDENSED CONSOLIDATED INCOME STATEMENTS</t>
  </si>
  <si>
    <t>CONDENSED CONSOLIDATED BALANCE SHEETS</t>
  </si>
  <si>
    <t>and approved by the Board of Directors.</t>
  </si>
  <si>
    <t>CONDENSED CONSOLIDATED CASH FLOW STATEMENTS</t>
  </si>
  <si>
    <t>CONDENSED CONSOLIDATED STATEMENTS OF CHANGES IN EQUITY</t>
  </si>
  <si>
    <t>Cash &amp; Cash Equivalents at beginning of year</t>
  </si>
  <si>
    <t>Cash &amp; Cash Equivalents at end of year</t>
  </si>
  <si>
    <t>Trade Receivables</t>
  </si>
  <si>
    <t>Other Receivables</t>
  </si>
  <si>
    <t>Trade Payables</t>
  </si>
  <si>
    <t>Other Payables</t>
  </si>
  <si>
    <t>Investment Property</t>
  </si>
  <si>
    <t>MALAYSIA PACIFIC CORPORATION BERHAD</t>
  </si>
  <si>
    <t xml:space="preserve">Current </t>
  </si>
  <si>
    <t>Quarter Ended</t>
  </si>
  <si>
    <t xml:space="preserve">cumulative </t>
  </si>
  <si>
    <t>Comparative</t>
  </si>
  <si>
    <t>a) Basic</t>
  </si>
  <si>
    <t>b) Diluted</t>
  </si>
  <si>
    <t>Audited</t>
  </si>
  <si>
    <t>As At</t>
  </si>
  <si>
    <t xml:space="preserve">As At </t>
  </si>
  <si>
    <t>Unaudited</t>
  </si>
  <si>
    <t>Development Properties and Expenditure</t>
  </si>
  <si>
    <t>Cash &amp; Bank Balances</t>
  </si>
  <si>
    <t>Rental &amp; Utilities Deposits</t>
  </si>
  <si>
    <t>Bank Borrowings</t>
  </si>
  <si>
    <t>Tax Recoverable</t>
  </si>
  <si>
    <t>ended</t>
  </si>
  <si>
    <t>Revaluation</t>
  </si>
  <si>
    <t>Reserve</t>
  </si>
  <si>
    <t>Operating Activities</t>
  </si>
  <si>
    <t>N/A</t>
  </si>
  <si>
    <t>Accrued Billings</t>
  </si>
  <si>
    <t>Amount Due from Contract Customer</t>
  </si>
  <si>
    <t>Progress Billings</t>
  </si>
  <si>
    <t>Note : The calculation of the diluted earnings/(loss) per share is not applicable due to anti-diluted effects of</t>
  </si>
  <si>
    <t xml:space="preserve">           warrants.</t>
  </si>
  <si>
    <t>Adjustments for non-cash flow :</t>
  </si>
  <si>
    <t>Non-cash items</t>
  </si>
  <si>
    <t>Net Tax (paid)/refund</t>
  </si>
  <si>
    <t>Non-operating items</t>
  </si>
  <si>
    <t>Interest Paid</t>
  </si>
  <si>
    <t>Interest Received</t>
  </si>
  <si>
    <t>Expenditures on development</t>
  </si>
  <si>
    <t>Proceeds from Right Issue</t>
  </si>
  <si>
    <t>Proceeds from Warrants</t>
  </si>
  <si>
    <t>Proceed from disposal of plant and equipments</t>
  </si>
  <si>
    <t>Purchase of property, plant &amp; equipments</t>
  </si>
  <si>
    <t>(Increase)/Decrease in working Capital :</t>
  </si>
  <si>
    <t>Payment for Liquidated Ascertained Damages</t>
  </si>
  <si>
    <t>The Unaudited Condensed Consolidated Balance Sheets presented below have been reviewed</t>
  </si>
  <si>
    <t>The Unaudited Condensed Consolidated Cash Flow Statement presented below have been reviewed</t>
  </si>
  <si>
    <t>Deferred Tax Assets</t>
  </si>
  <si>
    <t>Net loss for the year</t>
  </si>
  <si>
    <t>Net Loss Before Taxation</t>
  </si>
  <si>
    <t>Development Expenditures</t>
  </si>
  <si>
    <t>FY 2006</t>
  </si>
  <si>
    <t>At 1 July 2005</t>
  </si>
  <si>
    <t>Land Held for Property Development</t>
  </si>
  <si>
    <t>Net assets per share (RM)</t>
  </si>
  <si>
    <t>9 months</t>
  </si>
  <si>
    <t xml:space="preserve"> </t>
  </si>
  <si>
    <t>30/06/2006</t>
  </si>
  <si>
    <t>Capital</t>
  </si>
  <si>
    <t>Profit/(Loss) from Operations</t>
  </si>
  <si>
    <t>Profit/(Loss) after tax</t>
  </si>
  <si>
    <t>Net profit/(loss) for the financial period</t>
  </si>
  <si>
    <t>FY 2007</t>
  </si>
  <si>
    <t>The Condensed Consolidated Income Statements should be read in conjunction with the Annual Financial Report for the year ended 30 June 2006.</t>
  </si>
  <si>
    <t>The Condensed Consolidated Balance Sheets should be read in conjunction with the Annual Financial Report for the year ended 30 June 2006.</t>
  </si>
  <si>
    <t>At 1 July 2006</t>
  </si>
  <si>
    <t>The Condensed Consolidated Statements of Changes in Equity should be read in conjunction with the Annual Financial Report for the year ended 30 June 2006.</t>
  </si>
  <si>
    <t>The Condensed Consolidated Cash Flow Statements should be read in conjunction with the Annual Financial Report the year ended 30 June 2006.</t>
  </si>
  <si>
    <t>Repayment to hire purchase creditors</t>
  </si>
  <si>
    <t>Net Current Assets/(Liabilities)</t>
  </si>
  <si>
    <t>Net change in property development costs</t>
  </si>
  <si>
    <t>Repayment for bank borrowings</t>
  </si>
  <si>
    <t>The figures have not being audited</t>
  </si>
  <si>
    <t xml:space="preserve">Effects of adoption FRS 140  </t>
  </si>
  <si>
    <t xml:space="preserve">                                                  </t>
  </si>
  <si>
    <t>Accumulated losses</t>
  </si>
  <si>
    <t>Losses</t>
  </si>
  <si>
    <t>Accumulated</t>
  </si>
  <si>
    <t>At 31 March 2007</t>
  </si>
  <si>
    <t>AS AT 30 JUNE  2007</t>
  </si>
  <si>
    <t>30/06/2007</t>
  </si>
  <si>
    <t>FOR THE QUARTER ENDED 30 JUNE 2007</t>
  </si>
  <si>
    <t>12 months</t>
  </si>
  <si>
    <t>31-06-2006</t>
  </si>
  <si>
    <t>12 months ended 30 June 2007</t>
  </si>
  <si>
    <t>12 months ended 30 June 2006</t>
  </si>
  <si>
    <t>Revaluation surplus for Wisma MPL</t>
  </si>
  <si>
    <t>At 30 June 2006</t>
  </si>
  <si>
    <t>Earnings / ( loss ) per Share (sen)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</si>
</sst>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_);\(0\)"/>
    <numFmt numFmtId="183" formatCode="0.0%"/>
    <numFmt numFmtId="184" formatCode="[$-409]dddd\,\ mmmm\ dd\,\ yyyy"/>
    <numFmt numFmtId="185" formatCode="dd/mm/yyyy;@"/>
    <numFmt numFmtId="186" formatCode="mmm/yyyy"/>
    <numFmt numFmtId="187" formatCode="0.0000"/>
    <numFmt numFmtId="188" formatCode="0.000"/>
    <numFmt numFmtId="189" formatCode="0.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9" fontId="6" fillId="0" borderId="0" xfId="15" applyNumberFormat="1" applyFont="1" applyAlignment="1">
      <alignment/>
    </xf>
    <xf numFmtId="14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71" fontId="6" fillId="0" borderId="0" xfId="15" applyFont="1" applyAlignment="1">
      <alignment/>
    </xf>
    <xf numFmtId="179" fontId="6" fillId="0" borderId="1" xfId="15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179" fontId="6" fillId="0" borderId="2" xfId="15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179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9" fontId="6" fillId="0" borderId="0" xfId="21" applyFont="1" applyAlignment="1">
      <alignment/>
    </xf>
    <xf numFmtId="179" fontId="6" fillId="0" borderId="0" xfId="15" applyNumberFormat="1" applyFont="1" applyFill="1" applyAlignment="1">
      <alignment/>
    </xf>
    <xf numFmtId="171" fontId="6" fillId="0" borderId="3" xfId="15" applyNumberFormat="1" applyFont="1" applyFill="1" applyBorder="1" applyAlignment="1">
      <alignment/>
    </xf>
    <xf numFmtId="171" fontId="6" fillId="0" borderId="0" xfId="15" applyNumberFormat="1" applyFont="1" applyFill="1" applyAlignment="1">
      <alignment/>
    </xf>
    <xf numFmtId="171" fontId="6" fillId="0" borderId="4" xfId="15" applyNumberFormat="1" applyFont="1" applyFill="1" applyBorder="1" applyAlignment="1">
      <alignment horizontal="right"/>
    </xf>
    <xf numFmtId="171" fontId="10" fillId="0" borderId="4" xfId="15" applyNumberFormat="1" applyFont="1" applyFill="1" applyBorder="1" applyAlignment="1">
      <alignment horizontal="right"/>
    </xf>
    <xf numFmtId="171" fontId="6" fillId="0" borderId="0" xfId="15" applyNumberFormat="1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 quotePrefix="1">
      <alignment horizontal="center"/>
    </xf>
    <xf numFmtId="179" fontId="10" fillId="0" borderId="0" xfId="15" applyNumberFormat="1" applyFont="1" applyFill="1" applyAlignment="1">
      <alignment/>
    </xf>
    <xf numFmtId="179" fontId="10" fillId="0" borderId="1" xfId="15" applyNumberFormat="1" applyFont="1" applyFill="1" applyBorder="1" applyAlignment="1">
      <alignment/>
    </xf>
    <xf numFmtId="179" fontId="10" fillId="0" borderId="0" xfId="15" applyNumberFormat="1" applyFont="1" applyFill="1" applyBorder="1" applyAlignment="1">
      <alignment/>
    </xf>
    <xf numFmtId="179" fontId="14" fillId="0" borderId="0" xfId="15" applyNumberFormat="1" applyFont="1" applyFill="1" applyBorder="1" applyAlignment="1">
      <alignment/>
    </xf>
    <xf numFmtId="179" fontId="14" fillId="0" borderId="0" xfId="15" applyNumberFormat="1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9" fontId="13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quotePrefix="1">
      <alignment horizontal="center"/>
    </xf>
    <xf numFmtId="14" fontId="16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179" fontId="14" fillId="0" borderId="2" xfId="15" applyNumberFormat="1" applyFont="1" applyFill="1" applyBorder="1" applyAlignment="1">
      <alignment/>
    </xf>
    <xf numFmtId="179" fontId="14" fillId="0" borderId="14" xfId="15" applyNumberFormat="1" applyFont="1" applyFill="1" applyBorder="1" applyAlignment="1">
      <alignment/>
    </xf>
    <xf numFmtId="179" fontId="14" fillId="0" borderId="1" xfId="15" applyNumberFormat="1" applyFont="1" applyFill="1" applyBorder="1" applyAlignment="1">
      <alignment/>
    </xf>
    <xf numFmtId="171" fontId="14" fillId="0" borderId="0" xfId="15" applyFont="1" applyFill="1" applyAlignment="1">
      <alignment/>
    </xf>
    <xf numFmtId="179" fontId="14" fillId="0" borderId="0" xfId="0" applyNumberFormat="1" applyFont="1" applyFill="1" applyAlignment="1">
      <alignment/>
    </xf>
    <xf numFmtId="0" fontId="15" fillId="0" borderId="0" xfId="0" applyFont="1" applyAlignment="1">
      <alignment horizontal="justify" vertical="top"/>
    </xf>
    <xf numFmtId="0" fontId="14" fillId="0" borderId="0" xfId="0" applyFont="1" applyBorder="1" applyAlignment="1">
      <alignment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179" fontId="6" fillId="2" borderId="0" xfId="15" applyNumberFormat="1" applyFont="1" applyFill="1" applyAlignment="1">
      <alignment/>
    </xf>
    <xf numFmtId="179" fontId="6" fillId="2" borderId="1" xfId="15" applyNumberFormat="1" applyFont="1" applyFill="1" applyBorder="1" applyAlignment="1">
      <alignment/>
    </xf>
    <xf numFmtId="179" fontId="6" fillId="2" borderId="0" xfId="15" applyNumberFormat="1" applyFont="1" applyFill="1" applyBorder="1" applyAlignment="1">
      <alignment/>
    </xf>
    <xf numFmtId="9" fontId="6" fillId="2" borderId="0" xfId="21" applyFont="1" applyFill="1" applyAlignment="1">
      <alignment/>
    </xf>
    <xf numFmtId="171" fontId="10" fillId="2" borderId="4" xfId="15" applyNumberFormat="1" applyFont="1" applyFill="1" applyBorder="1" applyAlignment="1">
      <alignment horizontal="right"/>
    </xf>
    <xf numFmtId="183" fontId="6" fillId="2" borderId="0" xfId="21" applyNumberFormat="1" applyFont="1" applyFill="1" applyAlignment="1">
      <alignment/>
    </xf>
    <xf numFmtId="171" fontId="6" fillId="2" borderId="0" xfId="15" applyNumberFormat="1" applyFont="1" applyFill="1" applyAlignment="1">
      <alignment/>
    </xf>
    <xf numFmtId="0" fontId="16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179" fontId="17" fillId="0" borderId="0" xfId="0" applyNumberFormat="1" applyFont="1" applyFill="1" applyAlignment="1">
      <alignment/>
    </xf>
    <xf numFmtId="0" fontId="15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179" fontId="6" fillId="0" borderId="1" xfId="15" applyNumberFormat="1" applyFont="1" applyFill="1" applyBorder="1" applyAlignment="1">
      <alignment/>
    </xf>
    <xf numFmtId="183" fontId="6" fillId="0" borderId="0" xfId="21" applyNumberFormat="1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9" fontId="6" fillId="0" borderId="0" xfId="21" applyFont="1" applyFill="1" applyAlignment="1">
      <alignment/>
    </xf>
    <xf numFmtId="0" fontId="1" fillId="0" borderId="0" xfId="0" applyFont="1" applyFill="1" applyAlignment="1">
      <alignment horizontal="justify" vertical="top"/>
    </xf>
    <xf numFmtId="0" fontId="11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6" fillId="0" borderId="2" xfId="15" applyNumberFormat="1" applyFont="1" applyFill="1" applyBorder="1" applyAlignment="1">
      <alignment horizontal="right"/>
    </xf>
    <xf numFmtId="179" fontId="6" fillId="0" borderId="2" xfId="15" applyNumberFormat="1" applyFont="1" applyFill="1" applyBorder="1" applyAlignment="1">
      <alignment/>
    </xf>
    <xf numFmtId="179" fontId="9" fillId="0" borderId="0" xfId="15" applyNumberFormat="1" applyFont="1" applyFill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28575</xdr:rowOff>
    </xdr:from>
    <xdr:to>
      <xdr:col>5</xdr:col>
      <xdr:colOff>0</xdr:colOff>
      <xdr:row>36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915150" y="5143500"/>
          <a:ext cx="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 topLeftCell="A42">
      <selection activeCell="C52" sqref="C52"/>
    </sheetView>
  </sheetViews>
  <sheetFormatPr defaultColWidth="9.140625" defaultRowHeight="12.75"/>
  <cols>
    <col min="1" max="1" width="5.8515625" style="61" customWidth="1"/>
    <col min="2" max="2" width="49.28125" style="61" customWidth="1"/>
    <col min="3" max="3" width="20.140625" style="62" customWidth="1"/>
    <col min="4" max="4" width="18.7109375" style="62" customWidth="1"/>
    <col min="5" max="5" width="9.7109375" style="61" customWidth="1"/>
    <col min="6" max="16384" width="9.140625" style="61" customWidth="1"/>
  </cols>
  <sheetData>
    <row r="1" ht="18" customHeight="1">
      <c r="A1" s="60" t="s">
        <v>42</v>
      </c>
    </row>
    <row r="2" ht="15" customHeight="1">
      <c r="A2" s="63" t="s">
        <v>31</v>
      </c>
    </row>
    <row r="3" spans="1:5" ht="12.75" customHeight="1">
      <c r="A3" s="63" t="s">
        <v>115</v>
      </c>
      <c r="D3" s="89"/>
      <c r="E3" s="87"/>
    </row>
    <row r="4" spans="1:3" ht="15.75" hidden="1">
      <c r="A4" s="61" t="s">
        <v>81</v>
      </c>
      <c r="C4" s="61"/>
    </row>
    <row r="5" spans="1:3" ht="15.75" hidden="1">
      <c r="A5" s="61" t="s">
        <v>32</v>
      </c>
      <c r="C5" s="61"/>
    </row>
    <row r="6" ht="13.5" customHeight="1">
      <c r="A6" s="1" t="s">
        <v>108</v>
      </c>
    </row>
    <row r="7" ht="15" customHeight="1">
      <c r="A7" s="1"/>
    </row>
    <row r="8" spans="3:4" ht="15.75">
      <c r="C8" s="65" t="s">
        <v>51</v>
      </c>
      <c r="D8" s="65" t="s">
        <v>50</v>
      </c>
    </row>
    <row r="9" spans="3:4" ht="15.75">
      <c r="C9" s="66" t="s">
        <v>116</v>
      </c>
      <c r="D9" s="66" t="s">
        <v>93</v>
      </c>
    </row>
    <row r="10" spans="3:4" ht="15.75">
      <c r="C10" s="67" t="s">
        <v>52</v>
      </c>
      <c r="D10" s="65" t="s">
        <v>49</v>
      </c>
    </row>
    <row r="11" spans="3:4" ht="15.75">
      <c r="C11" s="65" t="s">
        <v>6</v>
      </c>
      <c r="D11" s="65" t="s">
        <v>6</v>
      </c>
    </row>
    <row r="12" ht="7.5" customHeight="1"/>
    <row r="13" spans="1:4" ht="15.75">
      <c r="A13" s="63" t="s">
        <v>7</v>
      </c>
      <c r="C13" s="53">
        <f>4423994.41/1000</f>
        <v>4423.99441</v>
      </c>
      <c r="D13" s="53">
        <v>4598</v>
      </c>
    </row>
    <row r="14" spans="1:4" ht="11.25" customHeight="1">
      <c r="A14" s="63"/>
      <c r="C14" s="53"/>
      <c r="D14" s="53"/>
    </row>
    <row r="15" spans="1:4" ht="15" customHeight="1">
      <c r="A15" s="63" t="s">
        <v>89</v>
      </c>
      <c r="C15" s="53">
        <f>(130337564.13-6227000)/1000</f>
        <v>124110.56413</v>
      </c>
      <c r="D15" s="52">
        <v>85316</v>
      </c>
    </row>
    <row r="16" spans="1:4" ht="10.5" customHeight="1">
      <c r="A16" s="63"/>
      <c r="C16" s="53"/>
      <c r="D16" s="53"/>
    </row>
    <row r="17" spans="1:4" ht="15.75">
      <c r="A17" s="63" t="s">
        <v>41</v>
      </c>
      <c r="C17" s="53">
        <f>167000157.56/1000</f>
        <v>167000.15756</v>
      </c>
      <c r="D17" s="53">
        <v>167000</v>
      </c>
    </row>
    <row r="18" spans="1:4" ht="9" customHeight="1">
      <c r="A18" s="63"/>
      <c r="C18" s="53"/>
      <c r="D18" s="53"/>
    </row>
    <row r="19" spans="1:4" ht="15.75" hidden="1">
      <c r="A19" s="63" t="s">
        <v>86</v>
      </c>
      <c r="C19" s="52"/>
      <c r="D19" s="52"/>
    </row>
    <row r="20" spans="1:4" ht="7.5" customHeight="1" hidden="1">
      <c r="A20" s="63"/>
      <c r="C20" s="53"/>
      <c r="D20" s="53"/>
    </row>
    <row r="21" spans="1:4" ht="15.75" hidden="1">
      <c r="A21" s="63" t="s">
        <v>83</v>
      </c>
      <c r="C21" s="52">
        <v>0</v>
      </c>
      <c r="D21" s="52">
        <v>0</v>
      </c>
    </row>
    <row r="22" spans="1:4" ht="9" customHeight="1" hidden="1">
      <c r="A22" s="63"/>
      <c r="C22" s="52"/>
      <c r="D22" s="52"/>
    </row>
    <row r="23" spans="1:4" ht="15.75">
      <c r="A23" s="63" t="s">
        <v>8</v>
      </c>
      <c r="C23" s="53" t="s">
        <v>92</v>
      </c>
      <c r="D23" s="53" t="s">
        <v>92</v>
      </c>
    </row>
    <row r="24" spans="2:4" ht="15.75">
      <c r="B24" s="61" t="s">
        <v>53</v>
      </c>
      <c r="C24" s="53">
        <f>(104091905.64-33806568.18)/1000</f>
        <v>70285.33746000001</v>
      </c>
      <c r="D24" s="53">
        <v>70684</v>
      </c>
    </row>
    <row r="25" spans="2:5" ht="15.75">
      <c r="B25" s="61" t="s">
        <v>9</v>
      </c>
      <c r="C25" s="53">
        <f>2550211.36/1000</f>
        <v>2550.21136</v>
      </c>
      <c r="D25" s="53">
        <v>5002</v>
      </c>
      <c r="E25" s="64"/>
    </row>
    <row r="26" spans="2:5" ht="15.75" hidden="1">
      <c r="B26" s="61" t="s">
        <v>64</v>
      </c>
      <c r="C26" s="53">
        <v>0</v>
      </c>
      <c r="D26" s="53">
        <v>0</v>
      </c>
      <c r="E26" s="64"/>
    </row>
    <row r="27" spans="2:5" ht="15.75">
      <c r="B27" s="61" t="s">
        <v>37</v>
      </c>
      <c r="C27" s="53">
        <f>(63851.63+3234993.75)/1000</f>
        <v>3298.8453799999997</v>
      </c>
      <c r="D27" s="53">
        <v>4865</v>
      </c>
      <c r="E27" s="64"/>
    </row>
    <row r="28" spans="2:5" ht="15.75">
      <c r="B28" s="61" t="s">
        <v>38</v>
      </c>
      <c r="C28" s="53">
        <f>400419.11/1000</f>
        <v>400.41911</v>
      </c>
      <c r="D28" s="53">
        <v>422</v>
      </c>
      <c r="E28" s="64"/>
    </row>
    <row r="29" spans="2:5" ht="15.75">
      <c r="B29" s="61" t="s">
        <v>63</v>
      </c>
      <c r="C29" s="53">
        <v>0</v>
      </c>
      <c r="D29" s="53">
        <v>2068</v>
      </c>
      <c r="E29" s="64"/>
    </row>
    <row r="30" spans="2:5" ht="15.75">
      <c r="B30" s="61" t="s">
        <v>57</v>
      </c>
      <c r="C30" s="53">
        <f>438791.51/1000</f>
        <v>438.79151</v>
      </c>
      <c r="D30" s="53">
        <v>433</v>
      </c>
      <c r="E30" s="64"/>
    </row>
    <row r="31" spans="2:5" ht="15.75">
      <c r="B31" s="61" t="s">
        <v>54</v>
      </c>
      <c r="C31" s="53">
        <f>508079.31/1000</f>
        <v>508.07931</v>
      </c>
      <c r="D31" s="53">
        <v>883</v>
      </c>
      <c r="E31" s="68"/>
    </row>
    <row r="32" spans="3:4" ht="15.75">
      <c r="C32" s="69">
        <f>SUM(C24:C31)</f>
        <v>77481.68413000001</v>
      </c>
      <c r="D32" s="69">
        <f>SUM(D24:D31)</f>
        <v>84357</v>
      </c>
    </row>
    <row r="33" spans="3:4" ht="7.5" customHeight="1">
      <c r="C33" s="53"/>
      <c r="D33" s="53"/>
    </row>
    <row r="34" spans="1:4" ht="15.75">
      <c r="A34" s="63" t="s">
        <v>10</v>
      </c>
      <c r="C34" s="53"/>
      <c r="D34" s="53"/>
    </row>
    <row r="35" spans="2:6" ht="15.75">
      <c r="B35" s="61" t="s">
        <v>39</v>
      </c>
      <c r="C35" s="53">
        <f>4913000.35/1000</f>
        <v>4913.000349999999</v>
      </c>
      <c r="D35" s="53">
        <v>3919</v>
      </c>
      <c r="E35" s="68"/>
      <c r="F35" s="75"/>
    </row>
    <row r="36" spans="2:6" ht="15.75">
      <c r="B36" s="61" t="s">
        <v>55</v>
      </c>
      <c r="C36" s="53">
        <f>1990197.78/1000</f>
        <v>1990.19778</v>
      </c>
      <c r="D36" s="53">
        <v>2099</v>
      </c>
      <c r="E36" s="88"/>
      <c r="F36" s="75"/>
    </row>
    <row r="37" spans="2:6" ht="15.75">
      <c r="B37" s="61" t="s">
        <v>40</v>
      </c>
      <c r="C37" s="53">
        <f>((14343558.78/1000))-C36</f>
        <v>12353.360999999999</v>
      </c>
      <c r="D37" s="53">
        <f>2452+5761</f>
        <v>8213</v>
      </c>
      <c r="E37" s="88"/>
      <c r="F37" s="75"/>
    </row>
    <row r="38" spans="2:5" ht="15.75" hidden="1">
      <c r="B38" s="61" t="s">
        <v>65</v>
      </c>
      <c r="C38" s="53">
        <v>0</v>
      </c>
      <c r="D38" s="53">
        <v>0</v>
      </c>
      <c r="E38" s="68"/>
    </row>
    <row r="39" spans="2:4" ht="15.75">
      <c r="B39" s="61" t="s">
        <v>56</v>
      </c>
      <c r="C39" s="53">
        <f>(808014.8+97460273.49-637396)/1000</f>
        <v>97630.89228999999</v>
      </c>
      <c r="D39" s="53">
        <f>120+66010+27104</f>
        <v>93234</v>
      </c>
    </row>
    <row r="40" spans="2:4" ht="15.75">
      <c r="B40" s="61" t="s">
        <v>24</v>
      </c>
      <c r="C40" s="53">
        <f>2058003.65/1000</f>
        <v>2058.00365</v>
      </c>
      <c r="D40" s="53">
        <v>3094</v>
      </c>
    </row>
    <row r="41" spans="3:4" ht="15.75">
      <c r="C41" s="69">
        <f>SUM(C35:C40)</f>
        <v>118945.45506999998</v>
      </c>
      <c r="D41" s="69">
        <f>SUM(D35:D40)</f>
        <v>110559</v>
      </c>
    </row>
    <row r="42" spans="3:4" ht="7.5" customHeight="1">
      <c r="C42" s="53"/>
      <c r="D42" s="53"/>
    </row>
    <row r="43" spans="1:4" ht="15.75">
      <c r="A43" s="61" t="s">
        <v>105</v>
      </c>
      <c r="C43" s="53">
        <f>+C32-C41</f>
        <v>-41463.77093999997</v>
      </c>
      <c r="D43" s="53">
        <f>+D32-D41</f>
        <v>-26202</v>
      </c>
    </row>
    <row r="44" spans="3:4" ht="7.5" customHeight="1">
      <c r="C44" s="53"/>
      <c r="D44" s="53"/>
    </row>
    <row r="45" spans="3:4" ht="16.5" thickBot="1">
      <c r="C45" s="70">
        <f>+C43+C15+C17+C13</f>
        <v>254070.94516000003</v>
      </c>
      <c r="D45" s="70">
        <f>+D43+D13+D15+D17</f>
        <v>230712</v>
      </c>
    </row>
    <row r="46" spans="3:4" ht="7.5" customHeight="1">
      <c r="C46" s="53"/>
      <c r="D46" s="53"/>
    </row>
    <row r="47" spans="1:4" ht="15.75">
      <c r="A47" s="61" t="s">
        <v>25</v>
      </c>
      <c r="C47" s="53"/>
      <c r="D47" s="53"/>
    </row>
    <row r="48" spans="3:4" ht="7.5" customHeight="1">
      <c r="C48" s="53"/>
      <c r="D48" s="53"/>
    </row>
    <row r="49" spans="1:4" ht="15.75">
      <c r="A49" s="61" t="s">
        <v>11</v>
      </c>
      <c r="C49" s="53">
        <v>172597</v>
      </c>
      <c r="D49" s="53">
        <v>172596.795</v>
      </c>
    </row>
    <row r="50" spans="1:4" ht="15.75">
      <c r="A50" s="63"/>
      <c r="C50" s="53"/>
      <c r="D50" s="53"/>
    </row>
    <row r="51" spans="2:4" ht="15.75">
      <c r="B51" s="61" t="s">
        <v>111</v>
      </c>
      <c r="C51" s="71">
        <v>-16880</v>
      </c>
      <c r="D51" s="71">
        <v>-42372</v>
      </c>
    </row>
    <row r="52" spans="1:4" ht="15.75">
      <c r="A52" s="63"/>
      <c r="C52" s="52"/>
      <c r="D52" s="52"/>
    </row>
    <row r="53" spans="1:4" ht="15.75">
      <c r="A53" s="61" t="s">
        <v>26</v>
      </c>
      <c r="C53" s="53">
        <f>SUM(C49:C51)</f>
        <v>155717</v>
      </c>
      <c r="D53" s="53">
        <f>SUM(D49:D51)</f>
        <v>130224.79500000001</v>
      </c>
    </row>
    <row r="54" spans="3:4" ht="9.75" customHeight="1">
      <c r="C54" s="53"/>
      <c r="D54" s="53"/>
    </row>
    <row r="55" spans="3:4" ht="11.25" customHeight="1">
      <c r="C55" s="53"/>
      <c r="D55" s="53"/>
    </row>
    <row r="56" spans="1:4" ht="15.75">
      <c r="A56" s="63" t="s">
        <v>12</v>
      </c>
      <c r="C56" s="53"/>
      <c r="D56" s="53"/>
    </row>
    <row r="57" spans="2:4" ht="15.75">
      <c r="B57" s="61" t="s">
        <v>13</v>
      </c>
      <c r="C57" s="53">
        <f>((75442264.08+637396)/1000)</f>
        <v>76079.66008</v>
      </c>
      <c r="D57" s="53">
        <v>72164</v>
      </c>
    </row>
    <row r="58" spans="2:4" ht="15.75">
      <c r="B58" s="61" t="s">
        <v>20</v>
      </c>
      <c r="C58" s="53">
        <f>22274415.08/1000</f>
        <v>22274.41508</v>
      </c>
      <c r="D58" s="53">
        <v>28323</v>
      </c>
    </row>
    <row r="59" spans="3:5" ht="16.5" thickBot="1">
      <c r="C59" s="70">
        <f>+C53+C57+C58</f>
        <v>254071.07516</v>
      </c>
      <c r="D59" s="70">
        <f>SUM(D53:D58)</f>
        <v>230711.795</v>
      </c>
      <c r="E59" s="64">
        <f>C59-C45</f>
        <v>0.12999999997555278</v>
      </c>
    </row>
    <row r="60" ht="7.5" customHeight="1"/>
    <row r="61" spans="1:4" ht="15.75" customHeight="1">
      <c r="A61" s="61" t="s">
        <v>90</v>
      </c>
      <c r="C61" s="72">
        <f>+C53/C49</f>
        <v>0.9021999223624976</v>
      </c>
      <c r="D61" s="72">
        <f>+D53/D49</f>
        <v>0.7545029732446654</v>
      </c>
    </row>
    <row r="62" spans="3:4" ht="7.5" customHeight="1">
      <c r="C62" s="73"/>
      <c r="D62" s="90"/>
    </row>
    <row r="63" spans="3:4" ht="14.25" customHeight="1">
      <c r="C63" s="73"/>
      <c r="D63" s="73"/>
    </row>
    <row r="64" spans="1:4" ht="27" customHeight="1">
      <c r="A64" s="109" t="s">
        <v>100</v>
      </c>
      <c r="B64" s="109"/>
      <c r="C64" s="109"/>
      <c r="D64" s="109"/>
    </row>
    <row r="65" spans="1:4" ht="4.5" customHeight="1">
      <c r="A65" s="74"/>
      <c r="B65" s="74"/>
      <c r="C65" s="74"/>
      <c r="D65" s="91"/>
    </row>
    <row r="66" ht="15.75">
      <c r="C66" s="73"/>
    </row>
    <row r="67" spans="3:5" ht="15.75">
      <c r="C67" s="53"/>
      <c r="D67" s="73"/>
      <c r="E67" s="73"/>
    </row>
    <row r="68" ht="15.75">
      <c r="C68" s="62" t="s">
        <v>110</v>
      </c>
    </row>
  </sheetData>
  <mergeCells count="1">
    <mergeCell ref="A64:D64"/>
  </mergeCells>
  <printOptions horizontalCentered="1"/>
  <pageMargins left="0.75" right="0.75" top="0.51" bottom="0.44" header="0.5" footer="0.25"/>
  <pageSetup fitToHeight="1" fitToWidth="1" horizontalDpi="600" verticalDpi="600" orientation="portrait" paperSize="9" scale="93" r:id="rId2"/>
  <headerFooter alignWithMargins="0">
    <oddFooter>&amp;C&amp;"Times New Roman,Regular"2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5">
      <selection activeCell="F37" sqref="F37"/>
    </sheetView>
  </sheetViews>
  <sheetFormatPr defaultColWidth="9.140625" defaultRowHeight="12.75"/>
  <cols>
    <col min="1" max="1" width="11.28125" style="1" customWidth="1"/>
    <col min="2" max="2" width="24.28125" style="1" customWidth="1"/>
    <col min="3" max="3" width="14.421875" style="1" customWidth="1"/>
    <col min="4" max="4" width="14.28125" style="1" customWidth="1"/>
    <col min="5" max="5" width="2.28125" style="1" customWidth="1"/>
    <col min="6" max="6" width="14.8515625" style="3" customWidth="1"/>
    <col min="7" max="7" width="15.00390625" style="3" customWidth="1"/>
    <col min="8" max="8" width="14.8515625" style="1" hidden="1" customWidth="1"/>
    <col min="9" max="9" width="10.421875" style="1" bestFit="1" customWidth="1"/>
    <col min="10" max="16384" width="9.140625" style="1" customWidth="1"/>
  </cols>
  <sheetData>
    <row r="1" ht="14.25">
      <c r="A1" s="31" t="s">
        <v>42</v>
      </c>
    </row>
    <row r="2" spans="1:7" ht="14.25">
      <c r="A2" s="14" t="s">
        <v>30</v>
      </c>
      <c r="G2" s="92"/>
    </row>
    <row r="3" spans="1:9" ht="15.75">
      <c r="A3" s="14" t="s">
        <v>117</v>
      </c>
      <c r="G3" s="93"/>
      <c r="I3" s="86"/>
    </row>
    <row r="4" ht="12.75">
      <c r="A4" s="1" t="s">
        <v>108</v>
      </c>
    </row>
    <row r="6" ht="12.75">
      <c r="B6" s="4"/>
    </row>
    <row r="7" spans="2:8" s="9" customFormat="1" ht="15">
      <c r="B7" s="22"/>
      <c r="C7" s="110" t="s">
        <v>98</v>
      </c>
      <c r="D7" s="110"/>
      <c r="F7" s="111" t="s">
        <v>87</v>
      </c>
      <c r="G7" s="111"/>
      <c r="H7" s="78"/>
    </row>
    <row r="8" spans="3:8" s="9" customFormat="1" ht="15">
      <c r="C8" s="10" t="s">
        <v>43</v>
      </c>
      <c r="D8" s="10" t="s">
        <v>118</v>
      </c>
      <c r="E8" s="10"/>
      <c r="F8" s="94" t="s">
        <v>46</v>
      </c>
      <c r="G8" s="94" t="s">
        <v>118</v>
      </c>
      <c r="H8" s="76" t="s">
        <v>91</v>
      </c>
    </row>
    <row r="9" spans="3:8" s="9" customFormat="1" ht="15">
      <c r="C9" s="10" t="s">
        <v>44</v>
      </c>
      <c r="D9" s="10" t="s">
        <v>45</v>
      </c>
      <c r="E9" s="10"/>
      <c r="F9" s="94" t="s">
        <v>44</v>
      </c>
      <c r="G9" s="94" t="s">
        <v>45</v>
      </c>
      <c r="H9" s="76" t="s">
        <v>45</v>
      </c>
    </row>
    <row r="10" spans="2:8" s="9" customFormat="1" ht="15">
      <c r="B10" s="22"/>
      <c r="C10" s="13">
        <v>39263</v>
      </c>
      <c r="D10" s="13">
        <v>39263</v>
      </c>
      <c r="E10" s="10"/>
      <c r="F10" s="95">
        <v>38898</v>
      </c>
      <c r="G10" s="96" t="s">
        <v>119</v>
      </c>
      <c r="H10" s="77">
        <v>38442</v>
      </c>
    </row>
    <row r="11" spans="3:8" s="9" customFormat="1" ht="15">
      <c r="C11" s="10" t="s">
        <v>6</v>
      </c>
      <c r="D11" s="10" t="s">
        <v>6</v>
      </c>
      <c r="E11" s="10"/>
      <c r="F11" s="94" t="s">
        <v>6</v>
      </c>
      <c r="G11" s="94" t="s">
        <v>6</v>
      </c>
      <c r="H11" s="76" t="s">
        <v>6</v>
      </c>
    </row>
    <row r="12" spans="6:8" s="9" customFormat="1" ht="15">
      <c r="F12" s="19"/>
      <c r="G12" s="19"/>
      <c r="H12" s="78"/>
    </row>
    <row r="13" spans="1:8" s="9" customFormat="1" ht="15">
      <c r="A13" s="9" t="s">
        <v>0</v>
      </c>
      <c r="C13" s="12">
        <f>3469279.09/1000</f>
        <v>3469.27909</v>
      </c>
      <c r="D13" s="12">
        <f>10977178.75/1000</f>
        <v>10977.17875</v>
      </c>
      <c r="E13" s="12"/>
      <c r="F13" s="24">
        <v>3078</v>
      </c>
      <c r="G13" s="24">
        <v>18024</v>
      </c>
      <c r="H13" s="79">
        <v>19847</v>
      </c>
    </row>
    <row r="14" spans="3:8" s="9" customFormat="1" ht="15">
      <c r="C14" s="12"/>
      <c r="D14" s="12"/>
      <c r="E14" s="12"/>
      <c r="F14" s="24"/>
      <c r="G14" s="24"/>
      <c r="H14" s="79"/>
    </row>
    <row r="15" spans="1:8" s="9" customFormat="1" ht="15">
      <c r="A15" s="9" t="s">
        <v>1</v>
      </c>
      <c r="C15" s="12">
        <v>-4124</v>
      </c>
      <c r="D15" s="12">
        <v>-12413</v>
      </c>
      <c r="E15" s="12"/>
      <c r="F15" s="24">
        <v>-79254</v>
      </c>
      <c r="G15" s="24">
        <v>-93621</v>
      </c>
      <c r="H15" s="79">
        <f>-17112-8504+6042</f>
        <v>-19574</v>
      </c>
    </row>
    <row r="16" spans="3:8" s="9" customFormat="1" ht="15">
      <c r="C16" s="12"/>
      <c r="D16" s="12"/>
      <c r="E16" s="12"/>
      <c r="F16" s="24"/>
      <c r="G16" s="24"/>
      <c r="H16" s="79"/>
    </row>
    <row r="17" spans="1:8" s="9" customFormat="1" ht="15">
      <c r="A17" s="9" t="s">
        <v>2</v>
      </c>
      <c r="C17" s="16">
        <f>34870313.33/1000</f>
        <v>34870.31333</v>
      </c>
      <c r="D17" s="16">
        <f>34948381.52/1000</f>
        <v>34948.38152</v>
      </c>
      <c r="E17" s="12"/>
      <c r="F17" s="97">
        <v>5287</v>
      </c>
      <c r="G17" s="97">
        <v>5436</v>
      </c>
      <c r="H17" s="80">
        <v>558</v>
      </c>
    </row>
    <row r="18" spans="3:8" s="9" customFormat="1" ht="15">
      <c r="C18" s="12"/>
      <c r="D18" s="12"/>
      <c r="E18" s="12"/>
      <c r="F18" s="24"/>
      <c r="G18" s="24"/>
      <c r="H18" s="79"/>
    </row>
    <row r="19" spans="1:9" s="9" customFormat="1" ht="15">
      <c r="A19" s="9" t="s">
        <v>95</v>
      </c>
      <c r="C19" s="12">
        <f>SUM(C13:C17)</f>
        <v>34215.59242</v>
      </c>
      <c r="D19" s="12">
        <f>SUM(D13:D17)-1</f>
        <v>33511.56027</v>
      </c>
      <c r="E19" s="12">
        <v>0</v>
      </c>
      <c r="F19" s="24">
        <f>SUM(F13:F17)-1</f>
        <v>-70890</v>
      </c>
      <c r="G19" s="24">
        <f>SUM(G13:G17)</f>
        <v>-70161</v>
      </c>
      <c r="H19" s="79">
        <f>SUM(H13:H17)</f>
        <v>831</v>
      </c>
      <c r="I19" s="21"/>
    </row>
    <row r="20" spans="3:8" s="9" customFormat="1" ht="15">
      <c r="C20" s="15"/>
      <c r="D20" s="15"/>
      <c r="E20" s="12"/>
      <c r="F20" s="98"/>
      <c r="G20" s="98"/>
      <c r="H20" s="84"/>
    </row>
    <row r="21" spans="1:9" s="9" customFormat="1" ht="15">
      <c r="A21" s="9" t="s">
        <v>3</v>
      </c>
      <c r="C21" s="16">
        <f>-4820023.13/1000</f>
        <v>-4820.02313</v>
      </c>
      <c r="D21" s="16">
        <f>-14069388.89/1000</f>
        <v>-14069.38889</v>
      </c>
      <c r="E21" s="17"/>
      <c r="F21" s="97">
        <v>-3776</v>
      </c>
      <c r="G21" s="97">
        <v>-11325</v>
      </c>
      <c r="H21" s="80">
        <v>-6231</v>
      </c>
      <c r="I21" s="21"/>
    </row>
    <row r="22" spans="3:8" s="9" customFormat="1" ht="15" customHeight="1">
      <c r="C22" s="17"/>
      <c r="D22" s="17"/>
      <c r="E22" s="12"/>
      <c r="F22" s="99"/>
      <c r="G22" s="99"/>
      <c r="H22" s="81"/>
    </row>
    <row r="23" spans="1:9" s="9" customFormat="1" ht="15">
      <c r="A23" s="9" t="s">
        <v>21</v>
      </c>
      <c r="C23" s="12">
        <f>SUM(C19:C21)</f>
        <v>29395.56929</v>
      </c>
      <c r="D23" s="12">
        <f>SUM(D19:D21)+1</f>
        <v>19443.17138</v>
      </c>
      <c r="E23" s="12"/>
      <c r="F23" s="24">
        <f>SUM(F19:F21)</f>
        <v>-74666</v>
      </c>
      <c r="G23" s="24">
        <f>SUM(G19:G21)</f>
        <v>-81486</v>
      </c>
      <c r="H23" s="79">
        <f>SUM(H18:H21)</f>
        <v>-5400</v>
      </c>
      <c r="I23" s="21"/>
    </row>
    <row r="24" spans="3:8" s="9" customFormat="1" ht="15">
      <c r="C24" s="12"/>
      <c r="D24" s="12"/>
      <c r="E24" s="12"/>
      <c r="F24" s="24"/>
      <c r="G24" s="24"/>
      <c r="H24" s="79"/>
    </row>
    <row r="25" spans="1:8" s="9" customFormat="1" ht="15">
      <c r="A25" s="9" t="s">
        <v>4</v>
      </c>
      <c r="B25" s="22"/>
      <c r="C25" s="16">
        <v>6174</v>
      </c>
      <c r="D25" s="16">
        <v>6048</v>
      </c>
      <c r="E25" s="12"/>
      <c r="F25" s="97">
        <v>-147</v>
      </c>
      <c r="G25" s="97">
        <v>108</v>
      </c>
      <c r="H25" s="80">
        <v>-520</v>
      </c>
    </row>
    <row r="26" spans="3:8" s="9" customFormat="1" ht="15">
      <c r="C26" s="23"/>
      <c r="D26" s="23"/>
      <c r="E26" s="12"/>
      <c r="F26" s="100"/>
      <c r="G26" s="100"/>
      <c r="H26" s="82"/>
    </row>
    <row r="27" spans="1:8" s="9" customFormat="1" ht="15">
      <c r="A27" s="9" t="s">
        <v>96</v>
      </c>
      <c r="C27" s="16">
        <f>SUM(C23:C25)</f>
        <v>35569.56929</v>
      </c>
      <c r="D27" s="16">
        <f>SUM(D23:D25)</f>
        <v>25491.17138</v>
      </c>
      <c r="E27" s="12"/>
      <c r="F27" s="97">
        <f>SUM(F23:F25)-1</f>
        <v>-74814</v>
      </c>
      <c r="G27" s="97">
        <f>SUM(G23:G25)</f>
        <v>-81378</v>
      </c>
      <c r="H27" s="80">
        <f>SUM(H23:H25)</f>
        <v>-5920</v>
      </c>
    </row>
    <row r="28" spans="3:8" s="9" customFormat="1" ht="15">
      <c r="C28" s="12"/>
      <c r="D28" s="12"/>
      <c r="E28" s="12"/>
      <c r="F28" s="24"/>
      <c r="G28" s="24"/>
      <c r="H28" s="79"/>
    </row>
    <row r="29" spans="1:8" s="9" customFormat="1" ht="15">
      <c r="A29" s="9" t="s">
        <v>5</v>
      </c>
      <c r="C29" s="16">
        <v>0</v>
      </c>
      <c r="D29" s="16">
        <v>0</v>
      </c>
      <c r="E29" s="12"/>
      <c r="F29" s="97">
        <v>0</v>
      </c>
      <c r="G29" s="97">
        <v>0</v>
      </c>
      <c r="H29" s="80">
        <v>0</v>
      </c>
    </row>
    <row r="30" spans="3:8" s="9" customFormat="1" ht="15">
      <c r="C30" s="12"/>
      <c r="D30" s="12"/>
      <c r="E30" s="12"/>
      <c r="F30" s="24"/>
      <c r="G30" s="24"/>
      <c r="H30" s="79"/>
    </row>
    <row r="31" spans="1:8" s="9" customFormat="1" ht="15">
      <c r="A31" s="9" t="s">
        <v>97</v>
      </c>
      <c r="C31" s="16">
        <f>+C27-C29</f>
        <v>35569.56929</v>
      </c>
      <c r="D31" s="16">
        <f>+D27-D29</f>
        <v>25491.17138</v>
      </c>
      <c r="E31" s="12"/>
      <c r="F31" s="97">
        <f>+F27-F29</f>
        <v>-74814</v>
      </c>
      <c r="G31" s="97">
        <f>+G27-G29</f>
        <v>-81378</v>
      </c>
      <c r="H31" s="80">
        <f>+H27-H29</f>
        <v>-5920</v>
      </c>
    </row>
    <row r="32" spans="3:8" s="9" customFormat="1" ht="15">
      <c r="C32" s="12"/>
      <c r="D32" s="12"/>
      <c r="E32" s="12"/>
      <c r="F32" s="24"/>
      <c r="G32" s="24"/>
      <c r="H32" s="79"/>
    </row>
    <row r="33" spans="1:8" s="9" customFormat="1" ht="15">
      <c r="A33" s="9" t="s">
        <v>124</v>
      </c>
      <c r="C33" s="24"/>
      <c r="D33" s="24"/>
      <c r="E33" s="24"/>
      <c r="F33" s="24"/>
      <c r="G33" s="24"/>
      <c r="H33" s="79"/>
    </row>
    <row r="34" spans="1:8" s="9" customFormat="1" ht="15.75" thickBot="1">
      <c r="A34" s="20" t="s">
        <v>47</v>
      </c>
      <c r="B34" s="20"/>
      <c r="C34" s="25">
        <v>20.61</v>
      </c>
      <c r="D34" s="25">
        <v>14.77</v>
      </c>
      <c r="E34" s="26"/>
      <c r="F34" s="26">
        <v>-43.35</v>
      </c>
      <c r="G34" s="26">
        <v>-47.15</v>
      </c>
      <c r="H34" s="85">
        <v>-7.04</v>
      </c>
    </row>
    <row r="35" spans="1:8" s="9" customFormat="1" ht="15.75" customHeight="1" thickBot="1">
      <c r="A35" s="20" t="s">
        <v>48</v>
      </c>
      <c r="B35" s="20"/>
      <c r="C35" s="27" t="s">
        <v>62</v>
      </c>
      <c r="D35" s="28" t="s">
        <v>62</v>
      </c>
      <c r="E35" s="29"/>
      <c r="F35" s="27" t="s">
        <v>62</v>
      </c>
      <c r="G35" s="28" t="s">
        <v>62</v>
      </c>
      <c r="H35" s="83" t="s">
        <v>62</v>
      </c>
    </row>
    <row r="36" spans="3:8" s="9" customFormat="1" ht="15">
      <c r="C36" s="26"/>
      <c r="D36" s="26"/>
      <c r="E36" s="26"/>
      <c r="F36" s="26"/>
      <c r="G36" s="26"/>
      <c r="H36" s="26"/>
    </row>
    <row r="39" spans="1:8" ht="12.75">
      <c r="A39" s="6" t="s">
        <v>66</v>
      </c>
      <c r="B39" s="6"/>
      <c r="C39" s="6"/>
      <c r="D39" s="6"/>
      <c r="E39" s="6"/>
      <c r="F39" s="8"/>
      <c r="G39" s="8"/>
      <c r="H39" s="6"/>
    </row>
    <row r="40" spans="1:8" ht="12.75">
      <c r="A40" s="7" t="s">
        <v>67</v>
      </c>
      <c r="B40" s="6"/>
      <c r="C40" s="8"/>
      <c r="D40" s="8"/>
      <c r="E40" s="8"/>
      <c r="F40" s="8"/>
      <c r="G40" s="8"/>
      <c r="H40" s="8"/>
    </row>
    <row r="41" spans="1:8" ht="12.75">
      <c r="A41" s="7"/>
      <c r="B41" s="6"/>
      <c r="C41" s="8"/>
      <c r="D41" s="8"/>
      <c r="E41" s="8"/>
      <c r="F41" s="8"/>
      <c r="G41" s="8"/>
      <c r="H41" s="8"/>
    </row>
    <row r="42" spans="1:8" ht="12.75">
      <c r="A42" s="7"/>
      <c r="B42" s="6"/>
      <c r="C42" s="8"/>
      <c r="D42" s="8"/>
      <c r="E42" s="8"/>
      <c r="F42" s="8"/>
      <c r="G42" s="8"/>
      <c r="H42" s="8"/>
    </row>
    <row r="43" spans="1:8" ht="12.75">
      <c r="A43" s="7"/>
      <c r="B43" s="6"/>
      <c r="C43" s="8"/>
      <c r="D43" s="8"/>
      <c r="E43" s="8"/>
      <c r="F43" s="8"/>
      <c r="G43" s="8"/>
      <c r="H43" s="8"/>
    </row>
    <row r="44" spans="1:8" ht="12.75">
      <c r="A44" s="7"/>
      <c r="B44" s="6"/>
      <c r="C44" s="8"/>
      <c r="D44" s="8"/>
      <c r="E44" s="8"/>
      <c r="F44" s="8"/>
      <c r="G44" s="8"/>
      <c r="H44" s="8"/>
    </row>
    <row r="45" spans="3:8" ht="12.75">
      <c r="C45" s="3"/>
      <c r="D45" s="3"/>
      <c r="E45" s="3"/>
      <c r="H45" s="3"/>
    </row>
    <row r="46" spans="3:8" ht="12.75">
      <c r="C46" s="3"/>
      <c r="D46" s="3"/>
      <c r="E46" s="3"/>
      <c r="H46" s="3"/>
    </row>
    <row r="47" spans="1:7" ht="27" customHeight="1">
      <c r="A47" s="112" t="s">
        <v>99</v>
      </c>
      <c r="B47" s="113"/>
      <c r="C47" s="113"/>
      <c r="D47" s="113"/>
      <c r="E47" s="113"/>
      <c r="F47" s="113"/>
      <c r="G47" s="113"/>
    </row>
    <row r="48" spans="1:8" ht="12.75">
      <c r="A48" s="5"/>
      <c r="B48" s="5"/>
      <c r="C48" s="5"/>
      <c r="D48" s="5"/>
      <c r="E48" s="5"/>
      <c r="F48" s="101"/>
      <c r="G48" s="101"/>
      <c r="H48" s="5"/>
    </row>
    <row r="50" ht="12.75">
      <c r="C50" s="2"/>
    </row>
  </sheetData>
  <mergeCells count="3">
    <mergeCell ref="C7:D7"/>
    <mergeCell ref="F7:G7"/>
    <mergeCell ref="A47:G47"/>
  </mergeCells>
  <printOptions horizontalCentered="1"/>
  <pageMargins left="0.54" right="0.27" top="0.63" bottom="1" header="0.5" footer="0.5"/>
  <pageSetup horizontalDpi="600" verticalDpi="600" orientation="portrait" paperSize="9" scale="95" r:id="rId1"/>
  <headerFooter alignWithMargins="0">
    <oddFooter>&amp;C&amp;"Times New Roman,Regular"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E20" sqref="E20"/>
    </sheetView>
  </sheetViews>
  <sheetFormatPr defaultColWidth="9.140625" defaultRowHeight="12.75"/>
  <cols>
    <col min="1" max="1" width="32.57421875" style="1" customWidth="1"/>
    <col min="2" max="5" width="13.8515625" style="1" customWidth="1"/>
    <col min="6" max="16384" width="9.140625" style="1" customWidth="1"/>
  </cols>
  <sheetData>
    <row r="1" ht="14.25">
      <c r="A1" s="31" t="s">
        <v>42</v>
      </c>
    </row>
    <row r="2" ht="14.25">
      <c r="A2" s="14" t="s">
        <v>34</v>
      </c>
    </row>
    <row r="3" spans="1:8" ht="13.5" customHeight="1">
      <c r="A3" s="14" t="s">
        <v>117</v>
      </c>
      <c r="H3" s="3"/>
    </row>
    <row r="4" spans="1:8" ht="13.5" customHeight="1">
      <c r="A4" s="1" t="s">
        <v>108</v>
      </c>
      <c r="H4" s="3"/>
    </row>
    <row r="5" ht="13.5" customHeight="1">
      <c r="H5" s="3"/>
    </row>
    <row r="6" ht="13.5" customHeight="1">
      <c r="H6" s="3"/>
    </row>
    <row r="7" ht="12.75">
      <c r="H7" s="3"/>
    </row>
    <row r="8" ht="12.75">
      <c r="H8" s="3"/>
    </row>
    <row r="9" ht="12.75">
      <c r="H9" s="3"/>
    </row>
    <row r="10" spans="2:8" s="9" customFormat="1" ht="15">
      <c r="B10" s="32"/>
      <c r="C10" s="33"/>
      <c r="D10" s="34"/>
      <c r="E10" s="35"/>
      <c r="H10" s="19"/>
    </row>
    <row r="11" spans="2:5" s="9" customFormat="1" ht="15">
      <c r="B11" s="38" t="s">
        <v>27</v>
      </c>
      <c r="C11" s="36" t="s">
        <v>59</v>
      </c>
      <c r="D11" s="36" t="s">
        <v>113</v>
      </c>
      <c r="E11" s="37"/>
    </row>
    <row r="12" spans="2:5" s="9" customFormat="1" ht="15">
      <c r="B12" s="38" t="s">
        <v>94</v>
      </c>
      <c r="C12" s="36" t="s">
        <v>60</v>
      </c>
      <c r="D12" s="36" t="s">
        <v>112</v>
      </c>
      <c r="E12" s="39" t="s">
        <v>19</v>
      </c>
    </row>
    <row r="13" spans="2:5" s="9" customFormat="1" ht="15">
      <c r="B13" s="40" t="s">
        <v>6</v>
      </c>
      <c r="C13" s="41" t="s">
        <v>6</v>
      </c>
      <c r="D13" s="41" t="s">
        <v>6</v>
      </c>
      <c r="E13" s="42" t="s">
        <v>6</v>
      </c>
    </row>
    <row r="14" s="9" customFormat="1" ht="15"/>
    <row r="15" s="9" customFormat="1" ht="15">
      <c r="A15" s="43" t="s">
        <v>120</v>
      </c>
    </row>
    <row r="16" s="9" customFormat="1" ht="15"/>
    <row r="17" spans="1:5" s="9" customFormat="1" ht="15">
      <c r="A17" s="9" t="s">
        <v>101</v>
      </c>
      <c r="B17" s="12">
        <v>172597</v>
      </c>
      <c r="C17" s="12">
        <v>50683</v>
      </c>
      <c r="D17" s="24">
        <v>-93054</v>
      </c>
      <c r="E17" s="24">
        <f>SUM(B17:D17)</f>
        <v>130226</v>
      </c>
    </row>
    <row r="18" spans="1:5" s="9" customFormat="1" ht="15">
      <c r="A18" s="9" t="s">
        <v>109</v>
      </c>
      <c r="B18" s="12"/>
      <c r="C18" s="12">
        <v>-50683</v>
      </c>
      <c r="D18" s="24">
        <v>50683</v>
      </c>
      <c r="E18" s="24">
        <f>SUM(C18:D18)</f>
        <v>0</v>
      </c>
    </row>
    <row r="19" spans="1:5" s="9" customFormat="1" ht="15">
      <c r="A19" s="9" t="s">
        <v>84</v>
      </c>
      <c r="B19" s="12">
        <v>0</v>
      </c>
      <c r="C19" s="12">
        <v>0</v>
      </c>
      <c r="D19" s="12">
        <v>25491</v>
      </c>
      <c r="E19" s="24">
        <f>SUM(B19:D19)</f>
        <v>25491</v>
      </c>
    </row>
    <row r="20" spans="1:6" s="9" customFormat="1" ht="18" customHeight="1">
      <c r="A20" s="9" t="s">
        <v>114</v>
      </c>
      <c r="B20" s="18">
        <f>SUM(B17:B19)</f>
        <v>172597</v>
      </c>
      <c r="C20" s="18">
        <f>SUM(C17:C19)</f>
        <v>0</v>
      </c>
      <c r="D20" s="18">
        <f>SUM(D17:D19)</f>
        <v>-16880</v>
      </c>
      <c r="E20" s="18">
        <f>SUM(E17:E19)</f>
        <v>155717</v>
      </c>
      <c r="F20" s="21"/>
    </row>
    <row r="21" spans="2:5" s="9" customFormat="1" ht="15">
      <c r="B21" s="12"/>
      <c r="C21" s="12"/>
      <c r="D21" s="12"/>
      <c r="E21" s="12"/>
    </row>
    <row r="22" spans="2:5" s="9" customFormat="1" ht="15">
      <c r="B22" s="12"/>
      <c r="C22" s="12"/>
      <c r="D22" s="12"/>
      <c r="E22" s="12"/>
    </row>
    <row r="23" spans="2:5" s="9" customFormat="1" ht="27" customHeight="1">
      <c r="B23" s="12"/>
      <c r="C23" s="12"/>
      <c r="D23" s="12"/>
      <c r="E23" s="12"/>
    </row>
    <row r="24" spans="1:5" s="19" customFormat="1" ht="15">
      <c r="A24" s="102" t="s">
        <v>121</v>
      </c>
      <c r="B24" s="24"/>
      <c r="C24" s="24"/>
      <c r="D24" s="24"/>
      <c r="E24" s="24"/>
    </row>
    <row r="25" spans="2:5" s="19" customFormat="1" ht="15">
      <c r="B25" s="24"/>
      <c r="C25" s="24"/>
      <c r="D25" s="24"/>
      <c r="E25" s="24"/>
    </row>
    <row r="26" spans="1:5" s="19" customFormat="1" ht="15">
      <c r="A26" s="19" t="s">
        <v>88</v>
      </c>
      <c r="B26" s="24">
        <v>172597</v>
      </c>
      <c r="C26" s="24">
        <v>17950</v>
      </c>
      <c r="D26" s="24">
        <v>-11676</v>
      </c>
      <c r="E26" s="24">
        <f>SUM(B26:D26)</f>
        <v>178871</v>
      </c>
    </row>
    <row r="27" spans="1:5" s="19" customFormat="1" ht="15">
      <c r="A27" s="19" t="s">
        <v>122</v>
      </c>
      <c r="B27" s="24">
        <v>0</v>
      </c>
      <c r="C27" s="24">
        <v>32733</v>
      </c>
      <c r="D27" s="24">
        <v>0</v>
      </c>
      <c r="E27" s="24">
        <f>SUM(B27:D27)</f>
        <v>32733</v>
      </c>
    </row>
    <row r="28" spans="1:6" s="19" customFormat="1" ht="18.75" customHeight="1">
      <c r="A28" s="19" t="s">
        <v>84</v>
      </c>
      <c r="B28" s="24">
        <v>0</v>
      </c>
      <c r="C28" s="24">
        <v>0</v>
      </c>
      <c r="D28" s="24">
        <v>-81378</v>
      </c>
      <c r="E28" s="24">
        <f>SUM(B28:D28)</f>
        <v>-81378</v>
      </c>
      <c r="F28" s="103"/>
    </row>
    <row r="29" spans="1:5" s="19" customFormat="1" ht="15">
      <c r="A29" s="19" t="s">
        <v>123</v>
      </c>
      <c r="B29" s="104">
        <f>SUM(B26:B28)</f>
        <v>172597</v>
      </c>
      <c r="C29" s="104">
        <f>SUM(C26:C28)</f>
        <v>50683</v>
      </c>
      <c r="D29" s="104">
        <f>SUM(D26:D28)</f>
        <v>-93054</v>
      </c>
      <c r="E29" s="104">
        <f>SUM(E26:E28)</f>
        <v>130226</v>
      </c>
    </row>
    <row r="30" spans="2:5" s="19" customFormat="1" ht="15">
      <c r="B30" s="24"/>
      <c r="C30" s="24"/>
      <c r="D30" s="24"/>
      <c r="E30" s="24"/>
    </row>
    <row r="31" spans="2:5" s="9" customFormat="1" ht="15">
      <c r="B31" s="12"/>
      <c r="C31" s="12"/>
      <c r="D31" s="12"/>
      <c r="E31" s="12"/>
    </row>
    <row r="32" spans="1:5" ht="15">
      <c r="A32" s="30"/>
      <c r="B32" s="12"/>
      <c r="C32" s="12"/>
      <c r="D32" s="12"/>
      <c r="E32" s="12"/>
    </row>
    <row r="33" spans="2:5" ht="91.5" customHeight="1">
      <c r="B33" s="2"/>
      <c r="C33" s="2"/>
      <c r="D33" s="2"/>
      <c r="E33" s="2"/>
    </row>
    <row r="34" spans="2:5" ht="27" customHeight="1">
      <c r="B34" s="2"/>
      <c r="C34" s="2"/>
      <c r="D34" s="2"/>
      <c r="E34" s="2"/>
    </row>
    <row r="35" spans="1:5" ht="12.75">
      <c r="A35" s="112" t="s">
        <v>102</v>
      </c>
      <c r="B35" s="112"/>
      <c r="C35" s="112"/>
      <c r="D35" s="112"/>
      <c r="E35" s="11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</sheetData>
  <mergeCells count="1">
    <mergeCell ref="A35:E35"/>
  </mergeCells>
  <printOptions horizontalCentered="1"/>
  <pageMargins left="0.5" right="0.5" top="0.49" bottom="1" header="0.5" footer="0.5"/>
  <pageSetup firstPageNumber="4" useFirstPageNumber="1" fitToHeight="1" fitToWidth="1" horizontalDpi="600" verticalDpi="600"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SheetLayoutView="75" workbookViewId="0" topLeftCell="A1">
      <selection activeCell="C48" sqref="C48"/>
    </sheetView>
  </sheetViews>
  <sheetFormatPr defaultColWidth="9.140625" defaultRowHeight="12.75"/>
  <cols>
    <col min="1" max="1" width="3.28125" style="1" customWidth="1"/>
    <col min="2" max="2" width="44.00390625" style="1" customWidth="1"/>
    <col min="3" max="3" width="15.00390625" style="45" customWidth="1"/>
    <col min="4" max="4" width="4.00390625" style="1" customWidth="1"/>
    <col min="5" max="5" width="12.7109375" style="3" customWidth="1"/>
    <col min="7" max="7" width="11.8515625" style="2" customWidth="1"/>
    <col min="8" max="16384" width="9.140625" style="1" customWidth="1"/>
  </cols>
  <sheetData>
    <row r="1" spans="1:9" ht="15">
      <c r="A1" s="31" t="s">
        <v>42</v>
      </c>
      <c r="B1" s="9"/>
      <c r="I1" s="3"/>
    </row>
    <row r="2" spans="1:9" ht="15">
      <c r="A2" s="14" t="s">
        <v>33</v>
      </c>
      <c r="B2" s="9"/>
      <c r="I2" s="3"/>
    </row>
    <row r="3" spans="1:9" ht="15">
      <c r="A3" s="14" t="s">
        <v>117</v>
      </c>
      <c r="B3" s="9"/>
      <c r="I3" s="3"/>
    </row>
    <row r="4" spans="1:9" ht="12.75" hidden="1">
      <c r="A4" s="1" t="s">
        <v>82</v>
      </c>
      <c r="F4" s="1"/>
      <c r="I4" s="3"/>
    </row>
    <row r="5" spans="1:9" ht="12.75" hidden="1">
      <c r="A5" s="1" t="s">
        <v>32</v>
      </c>
      <c r="F5" s="1"/>
      <c r="I5" s="3"/>
    </row>
    <row r="6" spans="1:9" ht="12.75">
      <c r="A6" s="1" t="s">
        <v>108</v>
      </c>
      <c r="I6" s="3"/>
    </row>
    <row r="8" spans="3:7" s="9" customFormat="1" ht="11.25" customHeight="1">
      <c r="C8" s="46"/>
      <c r="E8" s="94"/>
      <c r="F8" s="11"/>
      <c r="G8" s="12"/>
    </row>
    <row r="9" spans="3:7" s="9" customFormat="1" ht="15">
      <c r="C9" s="47" t="s">
        <v>118</v>
      </c>
      <c r="D9" s="10"/>
      <c r="E9" s="47" t="s">
        <v>118</v>
      </c>
      <c r="F9" s="11"/>
      <c r="G9" s="12"/>
    </row>
    <row r="10" spans="3:7" s="9" customFormat="1" ht="15">
      <c r="C10" s="47" t="s">
        <v>58</v>
      </c>
      <c r="D10" s="10"/>
      <c r="E10" s="94" t="s">
        <v>58</v>
      </c>
      <c r="F10" s="11"/>
      <c r="G10" s="12"/>
    </row>
    <row r="11" spans="3:7" s="9" customFormat="1" ht="15">
      <c r="C11" s="48">
        <v>39263</v>
      </c>
      <c r="D11" s="10"/>
      <c r="E11" s="48">
        <v>38898</v>
      </c>
      <c r="F11" s="11"/>
      <c r="G11" s="12"/>
    </row>
    <row r="12" spans="3:7" s="9" customFormat="1" ht="15">
      <c r="C12" s="47" t="s">
        <v>6</v>
      </c>
      <c r="D12" s="10"/>
      <c r="E12" s="94" t="s">
        <v>6</v>
      </c>
      <c r="F12" s="11"/>
      <c r="G12" s="12"/>
    </row>
    <row r="13" spans="3:7" s="9" customFormat="1" ht="9" customHeight="1">
      <c r="C13" s="46"/>
      <c r="E13" s="19"/>
      <c r="F13" s="11"/>
      <c r="G13" s="12"/>
    </row>
    <row r="14" spans="1:7" s="9" customFormat="1" ht="12" customHeight="1">
      <c r="A14" s="14" t="s">
        <v>61</v>
      </c>
      <c r="C14" s="46"/>
      <c r="E14" s="19"/>
      <c r="F14" s="11"/>
      <c r="G14" s="12"/>
    </row>
    <row r="15" spans="1:7" s="9" customFormat="1" ht="16.5" customHeight="1">
      <c r="A15" s="9" t="s">
        <v>85</v>
      </c>
      <c r="C15" s="49">
        <v>19443</v>
      </c>
      <c r="D15" s="12"/>
      <c r="E15" s="24">
        <v>-81486</v>
      </c>
      <c r="F15" s="15"/>
      <c r="G15" s="12"/>
    </row>
    <row r="16" spans="3:7" s="9" customFormat="1" ht="12" customHeight="1">
      <c r="C16" s="49"/>
      <c r="D16" s="12"/>
      <c r="E16" s="24"/>
      <c r="F16" s="15"/>
      <c r="G16" s="12"/>
    </row>
    <row r="17" spans="1:7" s="9" customFormat="1" ht="12" customHeight="1">
      <c r="A17" s="9" t="s">
        <v>68</v>
      </c>
      <c r="C17" s="49"/>
      <c r="D17" s="12"/>
      <c r="E17" s="24"/>
      <c r="F17" s="15"/>
      <c r="G17" s="12"/>
    </row>
    <row r="18" spans="2:7" s="9" customFormat="1" ht="12" customHeight="1">
      <c r="B18" s="9" t="s">
        <v>69</v>
      </c>
      <c r="C18" s="49">
        <v>956</v>
      </c>
      <c r="D18" s="12"/>
      <c r="E18" s="24">
        <v>70369</v>
      </c>
      <c r="F18" s="15"/>
      <c r="G18" s="12"/>
    </row>
    <row r="19" spans="2:7" s="9" customFormat="1" ht="12" customHeight="1">
      <c r="B19" s="9" t="s">
        <v>71</v>
      </c>
      <c r="C19" s="50">
        <v>-20588</v>
      </c>
      <c r="D19" s="12"/>
      <c r="E19" s="97">
        <v>11154</v>
      </c>
      <c r="F19" s="15"/>
      <c r="G19" s="17"/>
    </row>
    <row r="20" spans="1:7" s="9" customFormat="1" ht="12" customHeight="1">
      <c r="A20" s="9" t="s">
        <v>14</v>
      </c>
      <c r="C20" s="12">
        <f>SUM(C15:C19)</f>
        <v>-189</v>
      </c>
      <c r="D20" s="12"/>
      <c r="E20" s="24">
        <f>SUM(E15:E19)+1</f>
        <v>38</v>
      </c>
      <c r="F20" s="15"/>
      <c r="G20" s="17"/>
    </row>
    <row r="21" spans="3:7" s="9" customFormat="1" ht="12" customHeight="1">
      <c r="C21" s="49"/>
      <c r="D21" s="12"/>
      <c r="E21" s="24"/>
      <c r="F21" s="15"/>
      <c r="G21" s="17"/>
    </row>
    <row r="22" spans="1:7" s="9" customFormat="1" ht="12" customHeight="1">
      <c r="A22" s="9" t="s">
        <v>79</v>
      </c>
      <c r="C22" s="51"/>
      <c r="D22" s="12"/>
      <c r="E22" s="24"/>
      <c r="F22" s="15"/>
      <c r="G22" s="12"/>
    </row>
    <row r="23" spans="2:7" s="9" customFormat="1" ht="12" customHeight="1">
      <c r="B23" s="9" t="s">
        <v>106</v>
      </c>
      <c r="C23" s="51">
        <f>(438293-4214564)/1000</f>
        <v>-3776.271</v>
      </c>
      <c r="D23" s="12"/>
      <c r="E23" s="24">
        <v>2587</v>
      </c>
      <c r="F23" s="15"/>
      <c r="G23" s="12"/>
    </row>
    <row r="24" spans="2:7" s="9" customFormat="1" ht="12" customHeight="1">
      <c r="B24" s="9" t="s">
        <v>28</v>
      </c>
      <c r="C24" s="49">
        <f>(3562681+2451490-24353)/1000</f>
        <v>5989.818</v>
      </c>
      <c r="D24" s="12"/>
      <c r="E24" s="99">
        <v>2591</v>
      </c>
      <c r="F24" s="15"/>
      <c r="G24" s="12"/>
    </row>
    <row r="25" spans="2:7" s="9" customFormat="1" ht="12" customHeight="1">
      <c r="B25" s="9" t="s">
        <v>29</v>
      </c>
      <c r="C25" s="49">
        <v>12565</v>
      </c>
      <c r="D25" s="12"/>
      <c r="E25" s="99">
        <v>-2747</v>
      </c>
      <c r="F25" s="15"/>
      <c r="G25" s="12"/>
    </row>
    <row r="26" spans="2:7" s="9" customFormat="1" ht="15" customHeight="1">
      <c r="B26" s="9" t="s">
        <v>72</v>
      </c>
      <c r="C26" s="49">
        <f>-14064170/1000</f>
        <v>-14064.17</v>
      </c>
      <c r="D26" s="12"/>
      <c r="E26" s="99">
        <v>-11314</v>
      </c>
      <c r="F26" s="15"/>
      <c r="G26" s="12"/>
    </row>
    <row r="27" spans="2:7" s="9" customFormat="1" ht="13.5" customHeight="1">
      <c r="B27" s="9" t="s">
        <v>73</v>
      </c>
      <c r="C27" s="49">
        <f>72773/1000</f>
        <v>72.773</v>
      </c>
      <c r="D27" s="12"/>
      <c r="E27" s="99">
        <v>160</v>
      </c>
      <c r="F27" s="15"/>
      <c r="G27" s="12"/>
    </row>
    <row r="28" spans="2:7" s="9" customFormat="1" ht="12" customHeight="1">
      <c r="B28" s="9" t="s">
        <v>80</v>
      </c>
      <c r="C28" s="49">
        <f>-93131/1000</f>
        <v>-93.131</v>
      </c>
      <c r="D28" s="12"/>
      <c r="E28" s="99">
        <v>-822</v>
      </c>
      <c r="F28" s="15"/>
      <c r="G28" s="12"/>
    </row>
    <row r="29" spans="2:7" s="9" customFormat="1" ht="12" customHeight="1">
      <c r="B29" s="9" t="s">
        <v>70</v>
      </c>
      <c r="C29" s="49">
        <f>-1194433/1000</f>
        <v>-1194.433</v>
      </c>
      <c r="D29" s="12"/>
      <c r="E29" s="24">
        <v>3966</v>
      </c>
      <c r="F29" s="15"/>
      <c r="G29" s="12"/>
    </row>
    <row r="30" spans="1:7" s="9" customFormat="1" ht="12" customHeight="1">
      <c r="A30" s="9" t="s">
        <v>15</v>
      </c>
      <c r="C30" s="18">
        <f>SUM(C20:C29)</f>
        <v>-689.4139999999995</v>
      </c>
      <c r="D30" s="17"/>
      <c r="E30" s="105">
        <f>SUM(E20:E29)</f>
        <v>-5541</v>
      </c>
      <c r="F30" s="15"/>
      <c r="G30" s="12"/>
    </row>
    <row r="31" spans="3:7" s="9" customFormat="1" ht="9" customHeight="1">
      <c r="C31" s="49"/>
      <c r="D31" s="12"/>
      <c r="E31" s="24"/>
      <c r="F31" s="15"/>
      <c r="G31" s="12"/>
    </row>
    <row r="32" spans="1:7" s="9" customFormat="1" ht="15">
      <c r="A32" s="14" t="s">
        <v>16</v>
      </c>
      <c r="C32" s="49"/>
      <c r="D32" s="12"/>
      <c r="E32" s="24"/>
      <c r="F32" s="15"/>
      <c r="G32" s="12"/>
    </row>
    <row r="33" spans="2:7" s="9" customFormat="1" ht="15">
      <c r="B33" s="9" t="s">
        <v>77</v>
      </c>
      <c r="C33" s="49">
        <v>0</v>
      </c>
      <c r="D33" s="12"/>
      <c r="E33" s="24">
        <v>16</v>
      </c>
      <c r="F33" s="15"/>
      <c r="G33" s="12"/>
    </row>
    <row r="34" spans="2:7" s="9" customFormat="1" ht="15">
      <c r="B34" s="9" t="s">
        <v>78</v>
      </c>
      <c r="C34" s="49">
        <v>-476</v>
      </c>
      <c r="D34" s="12"/>
      <c r="E34" s="24">
        <v>-768</v>
      </c>
      <c r="F34" s="15"/>
      <c r="G34" s="12"/>
    </row>
    <row r="35" spans="2:7" s="9" customFormat="1" ht="15" hidden="1">
      <c r="B35" s="19" t="s">
        <v>74</v>
      </c>
      <c r="C35" s="49">
        <v>0</v>
      </c>
      <c r="D35" s="12"/>
      <c r="E35" s="24">
        <v>0</v>
      </c>
      <c r="F35" s="15"/>
      <c r="G35" s="12"/>
    </row>
    <row r="36" spans="1:7" s="9" customFormat="1" ht="15">
      <c r="A36" s="9" t="s">
        <v>22</v>
      </c>
      <c r="B36" s="20"/>
      <c r="C36" s="18">
        <f>SUM(C33:C35)</f>
        <v>-476</v>
      </c>
      <c r="D36" s="12"/>
      <c r="E36" s="105">
        <f>SUM(E33:E35)</f>
        <v>-752</v>
      </c>
      <c r="F36" s="15"/>
      <c r="G36" s="12"/>
    </row>
    <row r="37" spans="2:7" s="9" customFormat="1" ht="9" customHeight="1">
      <c r="B37" s="20"/>
      <c r="C37" s="49"/>
      <c r="D37" s="12"/>
      <c r="E37" s="24"/>
      <c r="F37" s="15"/>
      <c r="G37" s="12"/>
    </row>
    <row r="38" spans="1:7" s="9" customFormat="1" ht="15">
      <c r="A38" s="14" t="s">
        <v>17</v>
      </c>
      <c r="C38" s="49"/>
      <c r="D38" s="12"/>
      <c r="E38" s="24"/>
      <c r="F38" s="15"/>
      <c r="G38" s="12"/>
    </row>
    <row r="39" spans="2:7" s="9" customFormat="1" ht="15">
      <c r="B39" s="9" t="s">
        <v>107</v>
      </c>
      <c r="C39" s="49">
        <f>-1870832/1000</f>
        <v>-1870.832</v>
      </c>
      <c r="D39" s="12"/>
      <c r="E39" s="24">
        <v>-3788</v>
      </c>
      <c r="F39" s="15"/>
      <c r="G39" s="12"/>
    </row>
    <row r="40" spans="2:7" s="9" customFormat="1" ht="15">
      <c r="B40" s="9" t="s">
        <v>104</v>
      </c>
      <c r="C40" s="49">
        <f>-117435/1000</f>
        <v>-117.435</v>
      </c>
      <c r="D40" s="12"/>
      <c r="E40" s="24">
        <v>-104</v>
      </c>
      <c r="F40" s="15"/>
      <c r="G40" s="12"/>
    </row>
    <row r="41" spans="2:7" s="9" customFormat="1" ht="15" hidden="1">
      <c r="B41" s="9" t="s">
        <v>76</v>
      </c>
      <c r="C41" s="49">
        <v>0</v>
      </c>
      <c r="D41" s="12"/>
      <c r="E41" s="24">
        <v>0</v>
      </c>
      <c r="F41" s="15"/>
      <c r="G41" s="12"/>
    </row>
    <row r="42" spans="2:7" s="9" customFormat="1" ht="15" hidden="1">
      <c r="B42" s="9" t="s">
        <v>75</v>
      </c>
      <c r="C42" s="49">
        <v>0</v>
      </c>
      <c r="D42" s="12"/>
      <c r="E42" s="24">
        <v>0</v>
      </c>
      <c r="F42" s="15"/>
      <c r="G42" s="12"/>
    </row>
    <row r="43" spans="1:7" s="9" customFormat="1" ht="15">
      <c r="A43" s="9" t="s">
        <v>23</v>
      </c>
      <c r="C43" s="18">
        <f>SUM(C39:C42)</f>
        <v>-1988.267</v>
      </c>
      <c r="D43" s="12"/>
      <c r="E43" s="105">
        <f>SUM(E39:E42)</f>
        <v>-3892</v>
      </c>
      <c r="F43" s="15"/>
      <c r="G43" s="12"/>
    </row>
    <row r="44" spans="3:7" s="9" customFormat="1" ht="9" customHeight="1">
      <c r="C44" s="49"/>
      <c r="D44" s="12"/>
      <c r="E44" s="24"/>
      <c r="F44" s="15"/>
      <c r="G44" s="12"/>
    </row>
    <row r="45" spans="1:7" s="9" customFormat="1" ht="15">
      <c r="A45" s="9" t="s">
        <v>18</v>
      </c>
      <c r="C45" s="12">
        <f>+C43+C36+C30</f>
        <v>-3153.6809999999996</v>
      </c>
      <c r="D45" s="12"/>
      <c r="E45" s="24">
        <f>+E43+E36+E30</f>
        <v>-10185</v>
      </c>
      <c r="F45" s="15"/>
      <c r="G45" s="12"/>
    </row>
    <row r="46" spans="3:7" s="9" customFormat="1" ht="9" customHeight="1">
      <c r="C46" s="49"/>
      <c r="D46" s="12"/>
      <c r="E46" s="24"/>
      <c r="F46" s="15"/>
      <c r="G46" s="12"/>
    </row>
    <row r="47" spans="1:7" s="9" customFormat="1" ht="15">
      <c r="A47" s="9" t="s">
        <v>35</v>
      </c>
      <c r="C47" s="49">
        <v>-65127</v>
      </c>
      <c r="D47" s="12"/>
      <c r="E47" s="24">
        <v>-54942</v>
      </c>
      <c r="F47" s="15"/>
      <c r="G47" s="12"/>
    </row>
    <row r="48" spans="1:7" s="9" customFormat="1" ht="15">
      <c r="A48" s="9" t="s">
        <v>36</v>
      </c>
      <c r="C48" s="18">
        <f>+C45+C47</f>
        <v>-68280.681</v>
      </c>
      <c r="D48" s="12"/>
      <c r="E48" s="105">
        <f>+E45+E47</f>
        <v>-65127</v>
      </c>
      <c r="F48" s="15"/>
      <c r="G48" s="12"/>
    </row>
    <row r="49" spans="3:7" s="9" customFormat="1" ht="15">
      <c r="C49" s="51"/>
      <c r="D49" s="12"/>
      <c r="E49" s="99"/>
      <c r="F49" s="15"/>
      <c r="G49" s="12"/>
    </row>
    <row r="50" spans="3:7" s="9" customFormat="1" ht="15">
      <c r="C50" s="46"/>
      <c r="D50" s="12"/>
      <c r="E50" s="99"/>
      <c r="F50" s="15"/>
      <c r="G50" s="12"/>
    </row>
    <row r="51" spans="3:7" s="9" customFormat="1" ht="15">
      <c r="C51" s="51"/>
      <c r="D51" s="12"/>
      <c r="E51" s="99"/>
      <c r="F51" s="15"/>
      <c r="G51" s="12"/>
    </row>
    <row r="52" spans="3:7" s="9" customFormat="1" ht="15">
      <c r="C52" s="51"/>
      <c r="D52" s="12"/>
      <c r="E52" s="99"/>
      <c r="F52" s="15"/>
      <c r="G52" s="12"/>
    </row>
    <row r="53" spans="3:7" s="9" customFormat="1" ht="15">
      <c r="C53" s="51"/>
      <c r="D53" s="12"/>
      <c r="E53" s="99"/>
      <c r="F53" s="15"/>
      <c r="G53" s="12"/>
    </row>
    <row r="54" spans="3:7" s="9" customFormat="1" ht="15">
      <c r="C54" s="51"/>
      <c r="D54" s="12"/>
      <c r="E54" s="99"/>
      <c r="F54" s="15"/>
      <c r="G54" s="12"/>
    </row>
    <row r="55" spans="3:7" s="9" customFormat="1" ht="18" customHeight="1">
      <c r="C55" s="49"/>
      <c r="D55" s="15"/>
      <c r="E55" s="106"/>
      <c r="F55" s="11"/>
      <c r="G55" s="12"/>
    </row>
    <row r="56" spans="1:7" s="9" customFormat="1" ht="27" customHeight="1">
      <c r="A56" s="114" t="s">
        <v>103</v>
      </c>
      <c r="B56" s="114"/>
      <c r="C56" s="114"/>
      <c r="D56" s="114"/>
      <c r="E56" s="114"/>
      <c r="F56" s="11"/>
      <c r="G56" s="12"/>
    </row>
    <row r="57" spans="3:7" s="9" customFormat="1" ht="15">
      <c r="C57" s="46"/>
      <c r="E57" s="19"/>
      <c r="F57" s="11"/>
      <c r="G57" s="12"/>
    </row>
    <row r="58" spans="3:7" s="9" customFormat="1" ht="15">
      <c r="C58" s="46"/>
      <c r="E58" s="19"/>
      <c r="F58" s="11"/>
      <c r="G58" s="12"/>
    </row>
    <row r="59" spans="2:9" s="9" customFormat="1" ht="15">
      <c r="B59" s="44"/>
      <c r="C59" s="51"/>
      <c r="D59" s="44"/>
      <c r="E59" s="99"/>
      <c r="F59" s="54"/>
      <c r="G59" s="17"/>
      <c r="H59" s="44"/>
      <c r="I59" s="44"/>
    </row>
    <row r="60" spans="2:9" s="9" customFormat="1" ht="15">
      <c r="B60" s="55"/>
      <c r="C60" s="51"/>
      <c r="D60" s="44"/>
      <c r="E60" s="99"/>
      <c r="F60" s="54"/>
      <c r="G60" s="17"/>
      <c r="H60" s="44"/>
      <c r="I60" s="44"/>
    </row>
    <row r="61" spans="2:9" s="9" customFormat="1" ht="15">
      <c r="B61" s="44"/>
      <c r="C61" s="51"/>
      <c r="D61" s="44"/>
      <c r="E61" s="107"/>
      <c r="F61" s="54"/>
      <c r="G61" s="17"/>
      <c r="H61" s="44"/>
      <c r="I61" s="44"/>
    </row>
    <row r="62" spans="2:9" s="9" customFormat="1" ht="15">
      <c r="B62" s="44"/>
      <c r="C62" s="56"/>
      <c r="D62" s="44"/>
      <c r="E62" s="57"/>
      <c r="F62" s="54"/>
      <c r="G62" s="57"/>
      <c r="H62" s="44"/>
      <c r="I62" s="44"/>
    </row>
    <row r="63" spans="2:9" s="9" customFormat="1" ht="15">
      <c r="B63" s="44"/>
      <c r="C63" s="58"/>
      <c r="D63" s="44"/>
      <c r="E63" s="107"/>
      <c r="F63" s="54"/>
      <c r="G63" s="17"/>
      <c r="H63" s="44"/>
      <c r="I63" s="44"/>
    </row>
    <row r="64" spans="2:9" s="9" customFormat="1" ht="15">
      <c r="B64" s="44"/>
      <c r="C64" s="59"/>
      <c r="D64" s="44"/>
      <c r="E64" s="108"/>
      <c r="F64" s="54"/>
      <c r="G64" s="17"/>
      <c r="H64" s="44"/>
      <c r="I64" s="44"/>
    </row>
    <row r="65" spans="2:9" s="9" customFormat="1" ht="15">
      <c r="B65" s="44"/>
      <c r="C65" s="51"/>
      <c r="D65" s="44"/>
      <c r="E65" s="108"/>
      <c r="F65" s="54"/>
      <c r="G65" s="17"/>
      <c r="H65" s="44"/>
      <c r="I65" s="44"/>
    </row>
    <row r="66" spans="2:9" s="9" customFormat="1" ht="15">
      <c r="B66" s="44"/>
      <c r="C66" s="58"/>
      <c r="D66" s="44"/>
      <c r="E66" s="108"/>
      <c r="F66" s="54"/>
      <c r="G66" s="17"/>
      <c r="H66" s="44"/>
      <c r="I66" s="44"/>
    </row>
    <row r="67" spans="2:9" s="9" customFormat="1" ht="15">
      <c r="B67" s="44"/>
      <c r="C67" s="58"/>
      <c r="D67" s="44"/>
      <c r="E67" s="108"/>
      <c r="F67" s="54"/>
      <c r="G67" s="17"/>
      <c r="H67" s="44"/>
      <c r="I67" s="44"/>
    </row>
    <row r="68" spans="2:9" s="9" customFormat="1" ht="15">
      <c r="B68" s="44"/>
      <c r="C68" s="58"/>
      <c r="D68" s="44"/>
      <c r="E68" s="108"/>
      <c r="F68" s="54"/>
      <c r="G68" s="17"/>
      <c r="H68" s="44"/>
      <c r="I68" s="44"/>
    </row>
    <row r="69" spans="2:9" s="9" customFormat="1" ht="15">
      <c r="B69" s="44"/>
      <c r="C69" s="58"/>
      <c r="D69" s="44"/>
      <c r="E69" s="108"/>
      <c r="F69" s="54"/>
      <c r="G69" s="17"/>
      <c r="H69" s="44"/>
      <c r="I69" s="44"/>
    </row>
    <row r="70" spans="2:9" s="9" customFormat="1" ht="15">
      <c r="B70" s="44"/>
      <c r="C70" s="58"/>
      <c r="D70" s="44"/>
      <c r="E70" s="108"/>
      <c r="F70" s="54"/>
      <c r="G70" s="17"/>
      <c r="H70" s="44"/>
      <c r="I70" s="44"/>
    </row>
    <row r="71" spans="2:9" s="9" customFormat="1" ht="15">
      <c r="B71" s="44"/>
      <c r="C71" s="58"/>
      <c r="D71" s="44"/>
      <c r="E71" s="108"/>
      <c r="F71" s="54"/>
      <c r="G71" s="17"/>
      <c r="H71" s="44"/>
      <c r="I71" s="44"/>
    </row>
    <row r="72" spans="2:9" s="9" customFormat="1" ht="15">
      <c r="B72" s="44"/>
      <c r="C72" s="58"/>
      <c r="D72" s="44"/>
      <c r="E72" s="108"/>
      <c r="F72" s="54"/>
      <c r="G72" s="17"/>
      <c r="H72" s="44"/>
      <c r="I72" s="44"/>
    </row>
    <row r="73" spans="2:9" s="9" customFormat="1" ht="15">
      <c r="B73" s="44"/>
      <c r="C73" s="58"/>
      <c r="D73" s="44"/>
      <c r="E73" s="108"/>
      <c r="F73" s="54"/>
      <c r="G73" s="17"/>
      <c r="H73" s="44"/>
      <c r="I73" s="44"/>
    </row>
    <row r="74" spans="2:9" s="9" customFormat="1" ht="15">
      <c r="B74" s="44"/>
      <c r="C74" s="58"/>
      <c r="D74" s="44"/>
      <c r="E74" s="108"/>
      <c r="F74" s="54"/>
      <c r="G74" s="17"/>
      <c r="H74" s="44"/>
      <c r="I74" s="44"/>
    </row>
    <row r="75" spans="2:9" s="9" customFormat="1" ht="15">
      <c r="B75" s="44"/>
      <c r="C75" s="58"/>
      <c r="D75" s="44"/>
      <c r="E75" s="108"/>
      <c r="F75" s="54"/>
      <c r="G75" s="17"/>
      <c r="H75" s="44"/>
      <c r="I75" s="44"/>
    </row>
    <row r="76" spans="2:9" s="9" customFormat="1" ht="15">
      <c r="B76" s="44"/>
      <c r="C76" s="58"/>
      <c r="D76" s="44"/>
      <c r="E76" s="108"/>
      <c r="F76" s="54"/>
      <c r="G76" s="17"/>
      <c r="H76" s="44"/>
      <c r="I76" s="44"/>
    </row>
    <row r="77" spans="3:7" s="9" customFormat="1" ht="15">
      <c r="C77" s="46"/>
      <c r="E77" s="19"/>
      <c r="F77" s="11"/>
      <c r="G77" s="12"/>
    </row>
    <row r="78" spans="3:7" s="9" customFormat="1" ht="15">
      <c r="C78" s="46"/>
      <c r="E78" s="19"/>
      <c r="F78" s="11"/>
      <c r="G78" s="12"/>
    </row>
    <row r="79" spans="3:7" s="9" customFormat="1" ht="15">
      <c r="C79" s="46"/>
      <c r="E79" s="19"/>
      <c r="F79" s="11"/>
      <c r="G79" s="12"/>
    </row>
    <row r="80" spans="3:7" s="9" customFormat="1" ht="15">
      <c r="C80" s="46"/>
      <c r="E80" s="19"/>
      <c r="F80" s="11"/>
      <c r="G80" s="12"/>
    </row>
    <row r="81" spans="3:7" s="9" customFormat="1" ht="15">
      <c r="C81" s="46"/>
      <c r="E81" s="19"/>
      <c r="F81" s="11"/>
      <c r="G81" s="12"/>
    </row>
    <row r="82" spans="3:7" s="9" customFormat="1" ht="15">
      <c r="C82" s="46"/>
      <c r="E82" s="19"/>
      <c r="F82" s="11"/>
      <c r="G82" s="12"/>
    </row>
    <row r="83" spans="3:7" s="9" customFormat="1" ht="15">
      <c r="C83" s="46"/>
      <c r="E83" s="19"/>
      <c r="F83" s="11"/>
      <c r="G83" s="12"/>
    </row>
    <row r="84" spans="3:7" s="9" customFormat="1" ht="15">
      <c r="C84" s="46"/>
      <c r="E84" s="19"/>
      <c r="F84" s="11"/>
      <c r="G84" s="12"/>
    </row>
    <row r="85" spans="3:7" s="9" customFormat="1" ht="15">
      <c r="C85" s="46"/>
      <c r="E85" s="19"/>
      <c r="F85" s="11"/>
      <c r="G85" s="12"/>
    </row>
    <row r="86" spans="3:7" s="9" customFormat="1" ht="15">
      <c r="C86" s="46"/>
      <c r="E86" s="19"/>
      <c r="F86" s="11"/>
      <c r="G86" s="12"/>
    </row>
    <row r="87" spans="3:7" s="9" customFormat="1" ht="15">
      <c r="C87" s="46"/>
      <c r="E87" s="19"/>
      <c r="F87" s="11"/>
      <c r="G87" s="12"/>
    </row>
    <row r="88" spans="3:7" s="9" customFormat="1" ht="15">
      <c r="C88" s="46"/>
      <c r="E88" s="19"/>
      <c r="F88" s="11"/>
      <c r="G88" s="12"/>
    </row>
    <row r="89" spans="3:7" s="9" customFormat="1" ht="15">
      <c r="C89" s="46"/>
      <c r="E89" s="19"/>
      <c r="F89" s="11"/>
      <c r="G89" s="12"/>
    </row>
    <row r="90" spans="3:7" s="9" customFormat="1" ht="15">
      <c r="C90" s="46"/>
      <c r="E90" s="19"/>
      <c r="F90" s="11"/>
      <c r="G90" s="12"/>
    </row>
    <row r="91" spans="3:7" s="9" customFormat="1" ht="15">
      <c r="C91" s="46"/>
      <c r="E91" s="19"/>
      <c r="F91" s="11"/>
      <c r="G91" s="12"/>
    </row>
    <row r="92" spans="3:7" s="9" customFormat="1" ht="15">
      <c r="C92" s="46"/>
      <c r="E92" s="19"/>
      <c r="F92" s="11"/>
      <c r="G92" s="12"/>
    </row>
    <row r="93" spans="3:7" s="9" customFormat="1" ht="15">
      <c r="C93" s="46"/>
      <c r="E93" s="19"/>
      <c r="F93" s="11"/>
      <c r="G93" s="12"/>
    </row>
    <row r="94" spans="3:7" s="9" customFormat="1" ht="15">
      <c r="C94" s="46"/>
      <c r="E94" s="19"/>
      <c r="F94" s="11"/>
      <c r="G94" s="12"/>
    </row>
    <row r="95" spans="3:7" s="9" customFormat="1" ht="15">
      <c r="C95" s="46"/>
      <c r="E95" s="19"/>
      <c r="F95" s="11"/>
      <c r="G95" s="12"/>
    </row>
    <row r="96" spans="3:7" s="9" customFormat="1" ht="15">
      <c r="C96" s="46"/>
      <c r="E96" s="19"/>
      <c r="F96" s="11"/>
      <c r="G96" s="12"/>
    </row>
    <row r="97" spans="3:7" s="9" customFormat="1" ht="15">
      <c r="C97" s="46"/>
      <c r="E97" s="19"/>
      <c r="F97" s="11"/>
      <c r="G97" s="12"/>
    </row>
    <row r="98" spans="3:7" s="9" customFormat="1" ht="15">
      <c r="C98" s="46"/>
      <c r="E98" s="19"/>
      <c r="F98" s="11"/>
      <c r="G98" s="12"/>
    </row>
    <row r="99" spans="3:7" s="9" customFormat="1" ht="15">
      <c r="C99" s="46"/>
      <c r="E99" s="19"/>
      <c r="F99" s="11"/>
      <c r="G99" s="12"/>
    </row>
    <row r="100" spans="3:7" s="9" customFormat="1" ht="15">
      <c r="C100" s="46"/>
      <c r="E100" s="19"/>
      <c r="F100" s="11"/>
      <c r="G100" s="12"/>
    </row>
    <row r="101" spans="3:7" s="9" customFormat="1" ht="15">
      <c r="C101" s="46"/>
      <c r="E101" s="19"/>
      <c r="F101" s="11"/>
      <c r="G101" s="12"/>
    </row>
    <row r="102" spans="3:7" s="9" customFormat="1" ht="15">
      <c r="C102" s="46"/>
      <c r="E102" s="19"/>
      <c r="F102" s="11"/>
      <c r="G102" s="12"/>
    </row>
    <row r="103" spans="3:7" s="9" customFormat="1" ht="15">
      <c r="C103" s="46"/>
      <c r="E103" s="19"/>
      <c r="F103" s="11"/>
      <c r="G103" s="12"/>
    </row>
    <row r="104" spans="3:7" s="9" customFormat="1" ht="15">
      <c r="C104" s="46"/>
      <c r="E104" s="19"/>
      <c r="F104" s="11"/>
      <c r="G104" s="12"/>
    </row>
    <row r="105" spans="3:7" s="9" customFormat="1" ht="15">
      <c r="C105" s="46"/>
      <c r="E105" s="19"/>
      <c r="F105" s="11"/>
      <c r="G105" s="12"/>
    </row>
    <row r="106" spans="3:7" s="9" customFormat="1" ht="15">
      <c r="C106" s="46"/>
      <c r="E106" s="19"/>
      <c r="F106" s="11"/>
      <c r="G106" s="12"/>
    </row>
    <row r="107" spans="3:7" s="9" customFormat="1" ht="15">
      <c r="C107" s="46"/>
      <c r="E107" s="19"/>
      <c r="F107" s="11"/>
      <c r="G107" s="12"/>
    </row>
    <row r="108" spans="3:7" s="9" customFormat="1" ht="15">
      <c r="C108" s="46"/>
      <c r="E108" s="19"/>
      <c r="F108" s="11"/>
      <c r="G108" s="12"/>
    </row>
    <row r="109" spans="3:7" s="9" customFormat="1" ht="15">
      <c r="C109" s="46"/>
      <c r="E109" s="19"/>
      <c r="F109" s="11"/>
      <c r="G109" s="12"/>
    </row>
    <row r="110" spans="3:7" s="9" customFormat="1" ht="15">
      <c r="C110" s="46"/>
      <c r="E110" s="19"/>
      <c r="F110" s="11"/>
      <c r="G110" s="12"/>
    </row>
    <row r="111" spans="3:7" s="9" customFormat="1" ht="15">
      <c r="C111" s="46"/>
      <c r="E111" s="19"/>
      <c r="F111" s="11"/>
      <c r="G111" s="12"/>
    </row>
    <row r="112" spans="3:7" s="9" customFormat="1" ht="15">
      <c r="C112" s="46"/>
      <c r="E112" s="19"/>
      <c r="F112" s="11"/>
      <c r="G112" s="12"/>
    </row>
    <row r="113" spans="3:7" s="9" customFormat="1" ht="15">
      <c r="C113" s="46"/>
      <c r="E113" s="19"/>
      <c r="F113" s="11"/>
      <c r="G113" s="12"/>
    </row>
    <row r="114" spans="3:7" s="9" customFormat="1" ht="15">
      <c r="C114" s="46"/>
      <c r="E114" s="19"/>
      <c r="F114" s="11"/>
      <c r="G114" s="12"/>
    </row>
    <row r="115" spans="3:7" s="9" customFormat="1" ht="15">
      <c r="C115" s="46"/>
      <c r="E115" s="19"/>
      <c r="F115" s="11"/>
      <c r="G115" s="12"/>
    </row>
    <row r="116" spans="3:7" s="9" customFormat="1" ht="15">
      <c r="C116" s="46"/>
      <c r="E116" s="19"/>
      <c r="F116" s="11"/>
      <c r="G116" s="12"/>
    </row>
    <row r="117" spans="3:7" s="9" customFormat="1" ht="15">
      <c r="C117" s="46"/>
      <c r="E117" s="19"/>
      <c r="F117" s="11"/>
      <c r="G117" s="12"/>
    </row>
    <row r="118" spans="3:7" s="9" customFormat="1" ht="15">
      <c r="C118" s="46"/>
      <c r="E118" s="19"/>
      <c r="F118" s="11"/>
      <c r="G118" s="12"/>
    </row>
    <row r="119" spans="3:7" s="9" customFormat="1" ht="15">
      <c r="C119" s="46"/>
      <c r="E119" s="19"/>
      <c r="F119" s="11"/>
      <c r="G119" s="12"/>
    </row>
    <row r="120" spans="3:7" s="9" customFormat="1" ht="15">
      <c r="C120" s="46"/>
      <c r="E120" s="19"/>
      <c r="F120" s="11"/>
      <c r="G120" s="12"/>
    </row>
    <row r="121" spans="3:7" s="9" customFormat="1" ht="15">
      <c r="C121" s="46"/>
      <c r="E121" s="19"/>
      <c r="F121" s="11"/>
      <c r="G121" s="12"/>
    </row>
    <row r="122" spans="3:7" s="9" customFormat="1" ht="15">
      <c r="C122" s="46"/>
      <c r="E122" s="19"/>
      <c r="F122" s="11"/>
      <c r="G122" s="12"/>
    </row>
    <row r="123" spans="3:7" s="9" customFormat="1" ht="15">
      <c r="C123" s="46"/>
      <c r="E123" s="19"/>
      <c r="F123" s="11"/>
      <c r="G123" s="12"/>
    </row>
    <row r="124" spans="3:7" s="9" customFormat="1" ht="15">
      <c r="C124" s="46"/>
      <c r="E124" s="19"/>
      <c r="F124" s="11"/>
      <c r="G124" s="12"/>
    </row>
    <row r="125" spans="3:7" s="9" customFormat="1" ht="15">
      <c r="C125" s="46"/>
      <c r="E125" s="19"/>
      <c r="F125" s="11"/>
      <c r="G125" s="12"/>
    </row>
    <row r="126" spans="3:7" s="9" customFormat="1" ht="15">
      <c r="C126" s="46"/>
      <c r="E126" s="19"/>
      <c r="F126" s="11"/>
      <c r="G126" s="12"/>
    </row>
    <row r="127" spans="3:7" s="9" customFormat="1" ht="15">
      <c r="C127" s="46"/>
      <c r="E127" s="19"/>
      <c r="F127" s="11"/>
      <c r="G127" s="12"/>
    </row>
    <row r="128" spans="3:7" s="9" customFormat="1" ht="15">
      <c r="C128" s="46"/>
      <c r="E128" s="19"/>
      <c r="F128" s="11"/>
      <c r="G128" s="12"/>
    </row>
    <row r="129" spans="3:7" s="9" customFormat="1" ht="15">
      <c r="C129" s="46"/>
      <c r="E129" s="19"/>
      <c r="F129" s="11"/>
      <c r="G129" s="12"/>
    </row>
    <row r="130" spans="3:7" s="9" customFormat="1" ht="15">
      <c r="C130" s="46"/>
      <c r="E130" s="19"/>
      <c r="F130" s="11"/>
      <c r="G130" s="12"/>
    </row>
    <row r="131" spans="3:7" s="9" customFormat="1" ht="15">
      <c r="C131" s="46"/>
      <c r="E131" s="19"/>
      <c r="F131" s="11"/>
      <c r="G131" s="12"/>
    </row>
    <row r="132" spans="3:7" s="9" customFormat="1" ht="15">
      <c r="C132" s="46"/>
      <c r="E132" s="19"/>
      <c r="F132" s="11"/>
      <c r="G132" s="12"/>
    </row>
    <row r="133" spans="3:7" s="9" customFormat="1" ht="15">
      <c r="C133" s="46"/>
      <c r="E133" s="19"/>
      <c r="F133" s="11"/>
      <c r="G133" s="12"/>
    </row>
    <row r="134" spans="3:7" s="9" customFormat="1" ht="15">
      <c r="C134" s="46"/>
      <c r="E134" s="19"/>
      <c r="F134" s="11"/>
      <c r="G134" s="12"/>
    </row>
    <row r="135" spans="3:7" s="9" customFormat="1" ht="15">
      <c r="C135" s="46"/>
      <c r="E135" s="19"/>
      <c r="F135" s="11"/>
      <c r="G135" s="12"/>
    </row>
    <row r="136" spans="3:7" s="9" customFormat="1" ht="15">
      <c r="C136" s="46"/>
      <c r="E136" s="19"/>
      <c r="F136" s="11"/>
      <c r="G136" s="12"/>
    </row>
    <row r="137" spans="3:7" s="9" customFormat="1" ht="15">
      <c r="C137" s="46"/>
      <c r="E137" s="19"/>
      <c r="F137" s="11"/>
      <c r="G137" s="12"/>
    </row>
    <row r="138" spans="3:7" s="9" customFormat="1" ht="15">
      <c r="C138" s="46"/>
      <c r="E138" s="19"/>
      <c r="F138" s="11"/>
      <c r="G138" s="12"/>
    </row>
    <row r="139" spans="3:7" s="9" customFormat="1" ht="15">
      <c r="C139" s="46"/>
      <c r="E139" s="19"/>
      <c r="F139" s="11"/>
      <c r="G139" s="12"/>
    </row>
    <row r="140" spans="3:7" s="9" customFormat="1" ht="15">
      <c r="C140" s="46"/>
      <c r="E140" s="19"/>
      <c r="F140" s="11"/>
      <c r="G140" s="12"/>
    </row>
    <row r="141" spans="3:7" s="9" customFormat="1" ht="15">
      <c r="C141" s="46"/>
      <c r="E141" s="19"/>
      <c r="F141" s="11"/>
      <c r="G141" s="12"/>
    </row>
    <row r="142" spans="3:7" s="9" customFormat="1" ht="15">
      <c r="C142" s="46"/>
      <c r="E142" s="19"/>
      <c r="F142" s="11"/>
      <c r="G142" s="12"/>
    </row>
    <row r="143" spans="3:7" s="9" customFormat="1" ht="15">
      <c r="C143" s="46"/>
      <c r="E143" s="19"/>
      <c r="F143" s="11"/>
      <c r="G143" s="12"/>
    </row>
    <row r="144" spans="3:7" s="9" customFormat="1" ht="15">
      <c r="C144" s="46"/>
      <c r="E144" s="19"/>
      <c r="F144" s="11"/>
      <c r="G144" s="12"/>
    </row>
    <row r="145" spans="3:7" s="9" customFormat="1" ht="15">
      <c r="C145" s="46"/>
      <c r="E145" s="19"/>
      <c r="F145" s="11"/>
      <c r="G145" s="12"/>
    </row>
    <row r="146" spans="3:7" s="9" customFormat="1" ht="15">
      <c r="C146" s="46"/>
      <c r="E146" s="19"/>
      <c r="F146" s="11"/>
      <c r="G146" s="12"/>
    </row>
    <row r="147" spans="3:7" s="9" customFormat="1" ht="15">
      <c r="C147" s="46"/>
      <c r="E147" s="19"/>
      <c r="F147" s="11"/>
      <c r="G147" s="12"/>
    </row>
    <row r="148" spans="3:7" s="9" customFormat="1" ht="15">
      <c r="C148" s="46"/>
      <c r="E148" s="19"/>
      <c r="F148" s="11"/>
      <c r="G148" s="12"/>
    </row>
    <row r="149" spans="3:7" s="9" customFormat="1" ht="15">
      <c r="C149" s="46"/>
      <c r="E149" s="19"/>
      <c r="F149" s="11"/>
      <c r="G149" s="12"/>
    </row>
    <row r="150" spans="3:7" s="9" customFormat="1" ht="15">
      <c r="C150" s="46"/>
      <c r="E150" s="19"/>
      <c r="F150" s="11"/>
      <c r="G150" s="12"/>
    </row>
    <row r="151" spans="3:7" s="9" customFormat="1" ht="15">
      <c r="C151" s="46"/>
      <c r="E151" s="19"/>
      <c r="F151" s="11"/>
      <c r="G151" s="12"/>
    </row>
    <row r="152" spans="3:7" s="9" customFormat="1" ht="15">
      <c r="C152" s="46"/>
      <c r="E152" s="19"/>
      <c r="F152" s="11"/>
      <c r="G152" s="12"/>
    </row>
    <row r="153" spans="3:7" s="9" customFormat="1" ht="15">
      <c r="C153" s="46"/>
      <c r="E153" s="19"/>
      <c r="F153" s="11"/>
      <c r="G153" s="12"/>
    </row>
    <row r="154" spans="3:7" s="9" customFormat="1" ht="15">
      <c r="C154" s="46"/>
      <c r="E154" s="19"/>
      <c r="F154" s="11"/>
      <c r="G154" s="12"/>
    </row>
    <row r="155" spans="3:7" s="9" customFormat="1" ht="15">
      <c r="C155" s="46"/>
      <c r="E155" s="19"/>
      <c r="F155" s="11"/>
      <c r="G155" s="12"/>
    </row>
    <row r="156" spans="3:7" s="9" customFormat="1" ht="15">
      <c r="C156" s="46"/>
      <c r="E156" s="19"/>
      <c r="F156" s="11"/>
      <c r="G156" s="12"/>
    </row>
    <row r="157" spans="3:7" s="9" customFormat="1" ht="15">
      <c r="C157" s="46"/>
      <c r="E157" s="19"/>
      <c r="F157" s="11"/>
      <c r="G157" s="12"/>
    </row>
    <row r="158" spans="3:7" s="9" customFormat="1" ht="15">
      <c r="C158" s="46"/>
      <c r="E158" s="19"/>
      <c r="F158" s="11"/>
      <c r="G158" s="12"/>
    </row>
    <row r="159" spans="3:7" s="9" customFormat="1" ht="15">
      <c r="C159" s="46"/>
      <c r="E159" s="19"/>
      <c r="F159" s="11"/>
      <c r="G159" s="12"/>
    </row>
    <row r="160" spans="3:7" s="9" customFormat="1" ht="15">
      <c r="C160" s="46"/>
      <c r="E160" s="19"/>
      <c r="F160" s="11"/>
      <c r="G160" s="12"/>
    </row>
    <row r="161" spans="3:7" s="9" customFormat="1" ht="15">
      <c r="C161" s="46"/>
      <c r="E161" s="19"/>
      <c r="F161" s="11"/>
      <c r="G161" s="12"/>
    </row>
    <row r="162" spans="3:7" s="9" customFormat="1" ht="15">
      <c r="C162" s="46"/>
      <c r="E162" s="19"/>
      <c r="F162" s="11"/>
      <c r="G162" s="12"/>
    </row>
    <row r="163" spans="3:7" s="9" customFormat="1" ht="15">
      <c r="C163" s="46"/>
      <c r="E163" s="19"/>
      <c r="F163" s="11"/>
      <c r="G163" s="12"/>
    </row>
    <row r="164" spans="3:7" s="9" customFormat="1" ht="15">
      <c r="C164" s="46"/>
      <c r="E164" s="19"/>
      <c r="F164" s="11"/>
      <c r="G164" s="12"/>
    </row>
    <row r="165" spans="3:7" s="9" customFormat="1" ht="15">
      <c r="C165" s="46"/>
      <c r="E165" s="19"/>
      <c r="F165" s="11"/>
      <c r="G165" s="12"/>
    </row>
    <row r="166" spans="3:7" s="9" customFormat="1" ht="15">
      <c r="C166" s="46"/>
      <c r="E166" s="19"/>
      <c r="F166" s="11"/>
      <c r="G166" s="12"/>
    </row>
    <row r="167" spans="3:7" s="9" customFormat="1" ht="15">
      <c r="C167" s="46"/>
      <c r="E167" s="19"/>
      <c r="F167" s="11"/>
      <c r="G167" s="12"/>
    </row>
    <row r="168" spans="3:7" s="9" customFormat="1" ht="15">
      <c r="C168" s="46"/>
      <c r="E168" s="19"/>
      <c r="F168" s="11"/>
      <c r="G168" s="12"/>
    </row>
    <row r="169" spans="3:7" s="9" customFormat="1" ht="15">
      <c r="C169" s="46"/>
      <c r="E169" s="19"/>
      <c r="F169" s="11"/>
      <c r="G169" s="12"/>
    </row>
    <row r="170" spans="3:7" s="9" customFormat="1" ht="15">
      <c r="C170" s="46"/>
      <c r="E170" s="19"/>
      <c r="F170" s="11"/>
      <c r="G170" s="12"/>
    </row>
    <row r="171" spans="3:7" s="9" customFormat="1" ht="15">
      <c r="C171" s="46"/>
      <c r="E171" s="19"/>
      <c r="F171" s="11"/>
      <c r="G171" s="12"/>
    </row>
    <row r="172" spans="3:7" s="9" customFormat="1" ht="15">
      <c r="C172" s="46"/>
      <c r="E172" s="19"/>
      <c r="F172" s="11"/>
      <c r="G172" s="12"/>
    </row>
    <row r="173" spans="3:7" s="9" customFormat="1" ht="15">
      <c r="C173" s="46"/>
      <c r="E173" s="19"/>
      <c r="F173" s="11"/>
      <c r="G173" s="12"/>
    </row>
    <row r="174" spans="3:7" s="9" customFormat="1" ht="15">
      <c r="C174" s="46"/>
      <c r="E174" s="19"/>
      <c r="F174" s="11"/>
      <c r="G174" s="12"/>
    </row>
    <row r="175" spans="3:7" s="9" customFormat="1" ht="15">
      <c r="C175" s="46"/>
      <c r="E175" s="19"/>
      <c r="F175" s="11"/>
      <c r="G175" s="12"/>
    </row>
    <row r="176" spans="3:7" s="9" customFormat="1" ht="15">
      <c r="C176" s="46"/>
      <c r="E176" s="19"/>
      <c r="F176" s="11"/>
      <c r="G176" s="12"/>
    </row>
    <row r="177" spans="3:7" s="9" customFormat="1" ht="15">
      <c r="C177" s="46"/>
      <c r="E177" s="19"/>
      <c r="F177" s="11"/>
      <c r="G177" s="12"/>
    </row>
    <row r="178" spans="3:7" s="9" customFormat="1" ht="15">
      <c r="C178" s="46"/>
      <c r="E178" s="19"/>
      <c r="F178" s="11"/>
      <c r="G178" s="12"/>
    </row>
    <row r="179" spans="3:7" s="9" customFormat="1" ht="15">
      <c r="C179" s="46"/>
      <c r="E179" s="19"/>
      <c r="F179" s="11"/>
      <c r="G179" s="12"/>
    </row>
    <row r="180" spans="3:7" s="9" customFormat="1" ht="15">
      <c r="C180" s="46"/>
      <c r="E180" s="19"/>
      <c r="F180" s="11"/>
      <c r="G180" s="12"/>
    </row>
    <row r="181" spans="3:7" s="9" customFormat="1" ht="15">
      <c r="C181" s="46"/>
      <c r="E181" s="19"/>
      <c r="F181" s="11"/>
      <c r="G181" s="12"/>
    </row>
    <row r="182" spans="3:7" s="9" customFormat="1" ht="15">
      <c r="C182" s="46"/>
      <c r="E182" s="19"/>
      <c r="F182" s="11"/>
      <c r="G182" s="12"/>
    </row>
    <row r="183" spans="3:7" s="9" customFormat="1" ht="15">
      <c r="C183" s="46"/>
      <c r="E183" s="19"/>
      <c r="F183" s="11"/>
      <c r="G183" s="12"/>
    </row>
    <row r="184" spans="3:7" s="9" customFormat="1" ht="15">
      <c r="C184" s="46"/>
      <c r="E184" s="19"/>
      <c r="F184" s="11"/>
      <c r="G184" s="12"/>
    </row>
    <row r="185" spans="3:7" s="9" customFormat="1" ht="15">
      <c r="C185" s="46"/>
      <c r="E185" s="19"/>
      <c r="F185" s="11"/>
      <c r="G185" s="12"/>
    </row>
    <row r="186" spans="3:7" s="9" customFormat="1" ht="15">
      <c r="C186" s="46"/>
      <c r="E186" s="19"/>
      <c r="F186" s="11"/>
      <c r="G186" s="12"/>
    </row>
    <row r="187" spans="3:7" s="9" customFormat="1" ht="15">
      <c r="C187" s="46"/>
      <c r="E187" s="19"/>
      <c r="F187" s="11"/>
      <c r="G187" s="12"/>
    </row>
  </sheetData>
  <mergeCells count="1">
    <mergeCell ref="A56:E56"/>
  </mergeCells>
  <printOptions/>
  <pageMargins left="0.87" right="0.75" top="0.47" bottom="0.47" header="0.36" footer="0.27"/>
  <pageSetup fitToHeight="1" fitToWidth="1" horizontalDpi="600" verticalDpi="600"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Builder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 Fei San</dc:creator>
  <cp:keywords/>
  <dc:description/>
  <cp:lastModifiedBy>KLSE2</cp:lastModifiedBy>
  <cp:lastPrinted>2007-08-30T08:55:42Z</cp:lastPrinted>
  <dcterms:created xsi:type="dcterms:W3CDTF">2002-08-21T09:17:53Z</dcterms:created>
  <dcterms:modified xsi:type="dcterms:W3CDTF">2007-08-30T10:26:13Z</dcterms:modified>
  <cp:category/>
  <cp:version/>
  <cp:contentType/>
  <cp:contentStatus/>
</cp:coreProperties>
</file>